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cef.sharepoint.com/teams/SD-SCSC/DL1/08 - Field Engagement/08.01 - Supply Chain Strengthening/08.01.01 - Supply Chain Strengthening Tools/Transition from G Drive/02 - Functional Areas/2.6 PtD/Projects/In progress/HR4SCM Assessment Tool Redev/Final Deliverables from Bastiaan/"/>
    </mc:Choice>
  </mc:AlternateContent>
  <xr:revisionPtr revIDLastSave="0" documentId="13_ncr:1_{25B6D791-2031-45BF-A05A-EFC22CF9CAEF}" xr6:coauthVersionLast="45" xr6:coauthVersionMax="45" xr10:uidLastSave="{00000000-0000-0000-0000-000000000000}"/>
  <bookViews>
    <workbookView xWindow="-110" yWindow="-110" windowWidth="19420" windowHeight="10420" tabRatio="899" activeTab="10" xr2:uid="{00000000-000D-0000-FFFF-FFFF00000000}"/>
  </bookViews>
  <sheets>
    <sheet name="ReadMe" sheetId="2" r:id="rId1"/>
    <sheet name="Assessment" sheetId="26" r:id="rId2"/>
    <sheet name="DB1" sheetId="1" r:id="rId3"/>
    <sheet name="DB2" sheetId="40" r:id="rId4"/>
    <sheet name="DB3" sheetId="21" r:id="rId5"/>
    <sheet name="DB4" sheetId="23" r:id="rId6"/>
    <sheet name="DB5" sheetId="24" r:id="rId7"/>
    <sheet name="DB6" sheetId="25" r:id="rId8"/>
    <sheet name="ALL Interventions" sheetId="43" state="hidden" r:id="rId9"/>
    <sheet name="EVALUATE Interventions" sheetId="44" r:id="rId10"/>
    <sheet name="PRIORITY Interventions" sheetId="45" r:id="rId11"/>
    <sheet name="DataTables" sheetId="9" state="hidden" r:id="rId12"/>
    <sheet name="DropDowns" sheetId="11" state="hidden" r:id="rId13"/>
  </sheets>
  <definedNames>
    <definedName name="policies" localSheetId="1">Assessment!$B$2:$B$2</definedName>
    <definedName name="policies">#REF!</definedName>
    <definedName name="_xlnm.Print_Area" localSheetId="8">'ALL Interventions'!#REF!</definedName>
    <definedName name="_xlnm.Print_Area" localSheetId="1">Assessment!$C$2:$E$13</definedName>
    <definedName name="_xlnm.Print_Area" localSheetId="9">'EVALUATE Interventions'!#REF!</definedName>
    <definedName name="_xlnm.Print_Area" localSheetId="0">ReadMe!#REF!</definedName>
    <definedName name="Z_43F69003_03A1_4B1C_807D_CEB12DB792F4_.wvu.PrintArea" localSheetId="8" hidden="1">'ALL Interventions'!#REF!</definedName>
    <definedName name="Z_43F69003_03A1_4B1C_807D_CEB12DB792F4_.wvu.PrintArea" localSheetId="1" hidden="1">Assessment!$C$2:$E$138</definedName>
    <definedName name="Z_43F69003_03A1_4B1C_807D_CEB12DB792F4_.wvu.PrintArea" localSheetId="9" hidden="1">'EVALUATE Interventions'!#REF!</definedName>
    <definedName name="Z_43F69003_03A1_4B1C_807D_CEB12DB792F4_.wvu.PrintArea" localSheetId="0" hidden="1">ReadMe!#REF!</definedName>
    <definedName name="Z_D4B19613_3CFD_4F94_9231_7B9EC6418B89_.wvu.PrintArea" localSheetId="8" hidden="1">'ALL Interventions'!#REF!</definedName>
    <definedName name="Z_D4B19613_3CFD_4F94_9231_7B9EC6418B89_.wvu.PrintArea" localSheetId="1" hidden="1">Assessment!$C$2:$E$138</definedName>
    <definedName name="Z_D4B19613_3CFD_4F94_9231_7B9EC6418B89_.wvu.PrintArea" localSheetId="9" hidden="1">'EVALUATE Interventions'!#REF!</definedName>
    <definedName name="Z_D4B19613_3CFD_4F94_9231_7B9EC6418B89_.wvu.PrintArea" localSheetId="0" hidden="1">ReadMe!#REF!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4" i="44" l="1"/>
  <c r="S95" i="44"/>
  <c r="S96" i="44"/>
  <c r="S97" i="44"/>
  <c r="S98" i="44"/>
  <c r="S99" i="44"/>
  <c r="S100" i="44"/>
  <c r="S101" i="44"/>
  <c r="S102" i="44"/>
  <c r="S103" i="44"/>
  <c r="S104" i="44"/>
  <c r="S105" i="44"/>
  <c r="S106" i="44"/>
  <c r="S107" i="44"/>
  <c r="S108" i="44"/>
  <c r="S109" i="44"/>
  <c r="S93" i="44"/>
  <c r="S69" i="44"/>
  <c r="S70" i="44"/>
  <c r="S71" i="44"/>
  <c r="S72" i="44"/>
  <c r="S73" i="44"/>
  <c r="S74" i="44"/>
  <c r="S75" i="44"/>
  <c r="S76" i="44"/>
  <c r="S77" i="44"/>
  <c r="S78" i="44"/>
  <c r="S79" i="44"/>
  <c r="S80" i="44"/>
  <c r="S81" i="44"/>
  <c r="S82" i="44"/>
  <c r="S83" i="44"/>
  <c r="S84" i="44"/>
  <c r="S85" i="44"/>
  <c r="S86" i="44"/>
  <c r="S68" i="44"/>
  <c r="S46" i="44"/>
  <c r="S47" i="44"/>
  <c r="S48" i="44"/>
  <c r="S49" i="44"/>
  <c r="S50" i="44"/>
  <c r="S51" i="44"/>
  <c r="S52" i="44"/>
  <c r="S53" i="44"/>
  <c r="S54" i="44"/>
  <c r="S55" i="44"/>
  <c r="S56" i="44"/>
  <c r="S57" i="44"/>
  <c r="S58" i="44"/>
  <c r="S59" i="44"/>
  <c r="S60" i="44"/>
  <c r="S61" i="44"/>
  <c r="S45" i="44"/>
  <c r="S20" i="44"/>
  <c r="S21" i="44"/>
  <c r="S22" i="44"/>
  <c r="S23" i="44"/>
  <c r="S24" i="44"/>
  <c r="S25" i="44"/>
  <c r="S26" i="44"/>
  <c r="S27" i="44"/>
  <c r="S28" i="44"/>
  <c r="S29" i="44"/>
  <c r="S30" i="44"/>
  <c r="S31" i="44"/>
  <c r="S32" i="44"/>
  <c r="S33" i="44"/>
  <c r="S34" i="44"/>
  <c r="S35" i="44"/>
  <c r="S36" i="44"/>
  <c r="S37" i="44"/>
  <c r="S38" i="44"/>
  <c r="S19" i="44"/>
  <c r="O109" i="44"/>
  <c r="O108" i="44"/>
  <c r="O107" i="44"/>
  <c r="O106" i="44"/>
  <c r="O105" i="44"/>
  <c r="O104" i="44"/>
  <c r="O103" i="44"/>
  <c r="O102" i="44"/>
  <c r="O101" i="44"/>
  <c r="O100" i="44"/>
  <c r="O99" i="44"/>
  <c r="O98" i="44"/>
  <c r="O97" i="44"/>
  <c r="O96" i="44"/>
  <c r="O95" i="44"/>
  <c r="O94" i="44"/>
  <c r="O93" i="44"/>
  <c r="O86" i="44"/>
  <c r="O85" i="44"/>
  <c r="O84" i="44"/>
  <c r="O83" i="44"/>
  <c r="O82" i="44"/>
  <c r="O81" i="44"/>
  <c r="O80" i="44"/>
  <c r="O79" i="44"/>
  <c r="O78" i="44"/>
  <c r="O77" i="44"/>
  <c r="O76" i="44"/>
  <c r="O75" i="44"/>
  <c r="O74" i="44"/>
  <c r="O73" i="44"/>
  <c r="O72" i="44"/>
  <c r="O71" i="44"/>
  <c r="O70" i="44"/>
  <c r="O69" i="44"/>
  <c r="O68" i="44"/>
  <c r="O61" i="44"/>
  <c r="O60" i="44"/>
  <c r="O59" i="44"/>
  <c r="O58" i="44"/>
  <c r="O57" i="44"/>
  <c r="O56" i="44"/>
  <c r="O55" i="44"/>
  <c r="O54" i="44"/>
  <c r="O53" i="44"/>
  <c r="O52" i="44"/>
  <c r="O51" i="44"/>
  <c r="O50" i="44"/>
  <c r="O49" i="44"/>
  <c r="O48" i="44"/>
  <c r="O47" i="44"/>
  <c r="O46" i="44"/>
  <c r="O45" i="44"/>
  <c r="O20" i="44"/>
  <c r="O21" i="44"/>
  <c r="O22" i="44"/>
  <c r="O23" i="44"/>
  <c r="O24" i="44"/>
  <c r="O25" i="44"/>
  <c r="O26" i="44"/>
  <c r="O27" i="44"/>
  <c r="O28" i="44"/>
  <c r="O29" i="44"/>
  <c r="O30" i="44"/>
  <c r="O31" i="44"/>
  <c r="O32" i="44"/>
  <c r="O33" i="44"/>
  <c r="O34" i="44"/>
  <c r="O35" i="44"/>
  <c r="O36" i="44"/>
  <c r="O37" i="44"/>
  <c r="O38" i="44"/>
  <c r="O19" i="44"/>
  <c r="Q6" i="44"/>
  <c r="Q7" i="44"/>
  <c r="Q8" i="44"/>
  <c r="Q5" i="44"/>
  <c r="G87" i="45" l="1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105" i="45"/>
  <c r="G106" i="45"/>
  <c r="G108" i="45"/>
  <c r="G109" i="45"/>
  <c r="G110" i="45"/>
  <c r="G111" i="45"/>
  <c r="G112" i="45"/>
  <c r="G113" i="45"/>
  <c r="G114" i="45"/>
  <c r="G115" i="45"/>
  <c r="G116" i="45"/>
  <c r="G117" i="45"/>
  <c r="G118" i="45"/>
  <c r="G119" i="45"/>
  <c r="G120" i="45"/>
  <c r="G121" i="45"/>
  <c r="G122" i="45"/>
  <c r="G123" i="45"/>
  <c r="G124" i="45"/>
  <c r="G126" i="45"/>
  <c r="G127" i="45"/>
  <c r="G128" i="45"/>
  <c r="G129" i="45"/>
  <c r="G130" i="45"/>
  <c r="G131" i="45"/>
  <c r="G132" i="45"/>
  <c r="G133" i="45"/>
  <c r="G134" i="45"/>
  <c r="G135" i="45"/>
  <c r="G136" i="45"/>
  <c r="G137" i="45"/>
  <c r="G138" i="45"/>
  <c r="G139" i="45"/>
  <c r="G140" i="45"/>
  <c r="G141" i="45"/>
  <c r="G142" i="45"/>
  <c r="G143" i="45"/>
  <c r="G144" i="45"/>
  <c r="G146" i="45"/>
  <c r="G147" i="45"/>
  <c r="G148" i="45"/>
  <c r="G149" i="45"/>
  <c r="G150" i="45"/>
  <c r="G151" i="45"/>
  <c r="G152" i="45"/>
  <c r="G153" i="45"/>
  <c r="G154" i="45"/>
  <c r="G155" i="45"/>
  <c r="G156" i="45"/>
  <c r="G157" i="45"/>
  <c r="G158" i="45"/>
  <c r="G159" i="45"/>
  <c r="G160" i="45"/>
  <c r="G161" i="45"/>
  <c r="G162" i="45"/>
  <c r="E147" i="45"/>
  <c r="F147" i="45"/>
  <c r="E148" i="45"/>
  <c r="F148" i="45"/>
  <c r="E149" i="45"/>
  <c r="F149" i="45"/>
  <c r="E150" i="45"/>
  <c r="F150" i="45"/>
  <c r="E151" i="45"/>
  <c r="F151" i="45"/>
  <c r="E152" i="45"/>
  <c r="F152" i="45"/>
  <c r="E153" i="45"/>
  <c r="F153" i="45"/>
  <c r="E154" i="45"/>
  <c r="F154" i="45"/>
  <c r="E155" i="45"/>
  <c r="F155" i="45"/>
  <c r="E156" i="45"/>
  <c r="F156" i="45"/>
  <c r="E157" i="45"/>
  <c r="F157" i="45"/>
  <c r="E158" i="45"/>
  <c r="F158" i="45"/>
  <c r="E159" i="45"/>
  <c r="F159" i="45"/>
  <c r="E160" i="45"/>
  <c r="F160" i="45"/>
  <c r="E161" i="45"/>
  <c r="F161" i="45"/>
  <c r="E162" i="45"/>
  <c r="F162" i="45"/>
  <c r="F146" i="45"/>
  <c r="E146" i="45"/>
  <c r="E127" i="45"/>
  <c r="F127" i="45"/>
  <c r="E128" i="45"/>
  <c r="F128" i="45"/>
  <c r="E129" i="45"/>
  <c r="F129" i="45"/>
  <c r="E130" i="45"/>
  <c r="F130" i="45"/>
  <c r="E131" i="45"/>
  <c r="F131" i="45"/>
  <c r="E132" i="45"/>
  <c r="F132" i="45"/>
  <c r="E133" i="45"/>
  <c r="F133" i="45"/>
  <c r="E134" i="45"/>
  <c r="F134" i="45"/>
  <c r="E135" i="45"/>
  <c r="F135" i="45"/>
  <c r="E136" i="45"/>
  <c r="F136" i="45"/>
  <c r="E137" i="45"/>
  <c r="F137" i="45"/>
  <c r="E138" i="45"/>
  <c r="F138" i="45"/>
  <c r="E139" i="45"/>
  <c r="F139" i="45"/>
  <c r="E140" i="45"/>
  <c r="F140" i="45"/>
  <c r="E141" i="45"/>
  <c r="F141" i="45"/>
  <c r="E142" i="45"/>
  <c r="F142" i="45"/>
  <c r="E143" i="45"/>
  <c r="F143" i="45"/>
  <c r="E144" i="45"/>
  <c r="F144" i="45"/>
  <c r="F126" i="45"/>
  <c r="E126" i="45"/>
  <c r="E109" i="45"/>
  <c r="F109" i="45"/>
  <c r="E110" i="45"/>
  <c r="F110" i="45"/>
  <c r="E111" i="45"/>
  <c r="F111" i="45"/>
  <c r="E112" i="45"/>
  <c r="F112" i="45"/>
  <c r="E113" i="45"/>
  <c r="F113" i="45"/>
  <c r="E114" i="45"/>
  <c r="F114" i="45"/>
  <c r="E115" i="45"/>
  <c r="F115" i="45"/>
  <c r="E116" i="45"/>
  <c r="F116" i="45"/>
  <c r="E117" i="45"/>
  <c r="F117" i="45"/>
  <c r="E118" i="45"/>
  <c r="F118" i="45"/>
  <c r="E119" i="45"/>
  <c r="F119" i="45"/>
  <c r="E120" i="45"/>
  <c r="F120" i="45"/>
  <c r="E121" i="45"/>
  <c r="F121" i="45"/>
  <c r="E122" i="45"/>
  <c r="F122" i="45"/>
  <c r="E123" i="45"/>
  <c r="F123" i="45"/>
  <c r="E124" i="45"/>
  <c r="F124" i="45"/>
  <c r="F108" i="45"/>
  <c r="E108" i="45"/>
  <c r="E88" i="45"/>
  <c r="F88" i="45"/>
  <c r="E89" i="45"/>
  <c r="F89" i="45"/>
  <c r="E90" i="45"/>
  <c r="F90" i="45"/>
  <c r="E91" i="45"/>
  <c r="F91" i="45"/>
  <c r="E92" i="45"/>
  <c r="F92" i="45"/>
  <c r="E93" i="45"/>
  <c r="F93" i="45"/>
  <c r="E94" i="45"/>
  <c r="F94" i="45"/>
  <c r="E95" i="45"/>
  <c r="F95" i="45"/>
  <c r="E96" i="45"/>
  <c r="F96" i="45"/>
  <c r="E97" i="45"/>
  <c r="F97" i="45"/>
  <c r="E98" i="45"/>
  <c r="F98" i="45"/>
  <c r="E99" i="45"/>
  <c r="F99" i="45"/>
  <c r="E100" i="45"/>
  <c r="F100" i="45"/>
  <c r="E101" i="45"/>
  <c r="F101" i="45"/>
  <c r="E102" i="45"/>
  <c r="F102" i="45"/>
  <c r="E103" i="45"/>
  <c r="F103" i="45"/>
  <c r="E104" i="45"/>
  <c r="F104" i="45"/>
  <c r="E105" i="45"/>
  <c r="F105" i="45"/>
  <c r="E106" i="45"/>
  <c r="F106" i="45"/>
  <c r="E87" i="45"/>
  <c r="F87" i="45"/>
  <c r="B94" i="44"/>
  <c r="C94" i="44"/>
  <c r="B95" i="44"/>
  <c r="C95" i="44"/>
  <c r="B96" i="44"/>
  <c r="C96" i="44"/>
  <c r="B97" i="44"/>
  <c r="C97" i="44"/>
  <c r="B98" i="44"/>
  <c r="C98" i="44"/>
  <c r="B99" i="44"/>
  <c r="C99" i="44"/>
  <c r="B100" i="44"/>
  <c r="C100" i="44"/>
  <c r="B101" i="44"/>
  <c r="C101" i="44"/>
  <c r="B102" i="44"/>
  <c r="C102" i="44"/>
  <c r="B103" i="44"/>
  <c r="C103" i="44"/>
  <c r="B104" i="44"/>
  <c r="C104" i="44"/>
  <c r="B105" i="44"/>
  <c r="C105" i="44"/>
  <c r="B106" i="44"/>
  <c r="C106" i="44"/>
  <c r="B107" i="44"/>
  <c r="C107" i="44"/>
  <c r="B108" i="44"/>
  <c r="C108" i="44"/>
  <c r="B109" i="44"/>
  <c r="C109" i="44"/>
  <c r="C93" i="44"/>
  <c r="B93" i="44"/>
  <c r="B69" i="44"/>
  <c r="C69" i="44"/>
  <c r="B70" i="44"/>
  <c r="C70" i="44"/>
  <c r="B71" i="44"/>
  <c r="C71" i="44"/>
  <c r="B72" i="44"/>
  <c r="C72" i="44"/>
  <c r="B73" i="44"/>
  <c r="C73" i="44"/>
  <c r="B74" i="44"/>
  <c r="C74" i="44"/>
  <c r="B75" i="44"/>
  <c r="C75" i="44"/>
  <c r="B76" i="44"/>
  <c r="C76" i="44"/>
  <c r="B77" i="44"/>
  <c r="C77" i="44"/>
  <c r="B78" i="44"/>
  <c r="C78" i="44"/>
  <c r="B79" i="44"/>
  <c r="C79" i="44"/>
  <c r="B80" i="44"/>
  <c r="C80" i="44"/>
  <c r="B81" i="44"/>
  <c r="C81" i="44"/>
  <c r="B82" i="44"/>
  <c r="C82" i="44"/>
  <c r="B83" i="44"/>
  <c r="C83" i="44"/>
  <c r="B84" i="44"/>
  <c r="C84" i="44"/>
  <c r="B85" i="44"/>
  <c r="C85" i="44"/>
  <c r="B86" i="44"/>
  <c r="C86" i="44"/>
  <c r="C68" i="44"/>
  <c r="B68" i="44"/>
  <c r="B46" i="44"/>
  <c r="C46" i="44"/>
  <c r="B47" i="44"/>
  <c r="C47" i="44"/>
  <c r="B48" i="44"/>
  <c r="C48" i="44"/>
  <c r="B49" i="44"/>
  <c r="C49" i="44"/>
  <c r="B50" i="44"/>
  <c r="C50" i="44"/>
  <c r="B51" i="44"/>
  <c r="C51" i="44"/>
  <c r="B52" i="44"/>
  <c r="C52" i="44"/>
  <c r="B53" i="44"/>
  <c r="C53" i="44"/>
  <c r="B54" i="44"/>
  <c r="C54" i="44"/>
  <c r="B55" i="44"/>
  <c r="C55" i="44"/>
  <c r="B56" i="44"/>
  <c r="C56" i="44"/>
  <c r="B57" i="44"/>
  <c r="C57" i="44"/>
  <c r="B58" i="44"/>
  <c r="C58" i="44"/>
  <c r="B59" i="44"/>
  <c r="C59" i="44"/>
  <c r="B60" i="44"/>
  <c r="C60" i="44"/>
  <c r="B61" i="44"/>
  <c r="C61" i="44"/>
  <c r="C45" i="44"/>
  <c r="B45" i="44"/>
  <c r="B20" i="44"/>
  <c r="C20" i="44"/>
  <c r="B21" i="44"/>
  <c r="C21" i="44"/>
  <c r="B22" i="44"/>
  <c r="C22" i="44"/>
  <c r="B23" i="44"/>
  <c r="C23" i="44"/>
  <c r="B24" i="44"/>
  <c r="C24" i="44"/>
  <c r="B25" i="44"/>
  <c r="C25" i="44"/>
  <c r="B26" i="44"/>
  <c r="C26" i="44"/>
  <c r="B27" i="44"/>
  <c r="C27" i="44"/>
  <c r="B28" i="44"/>
  <c r="C28" i="44"/>
  <c r="B29" i="44"/>
  <c r="C29" i="44"/>
  <c r="B30" i="44"/>
  <c r="C30" i="44"/>
  <c r="B31" i="44"/>
  <c r="C31" i="44"/>
  <c r="B32" i="44"/>
  <c r="C32" i="44"/>
  <c r="B33" i="44"/>
  <c r="C33" i="44"/>
  <c r="B34" i="44"/>
  <c r="C34" i="44"/>
  <c r="B35" i="44"/>
  <c r="C35" i="44"/>
  <c r="B36" i="44"/>
  <c r="C36" i="44"/>
  <c r="B37" i="44"/>
  <c r="C37" i="44"/>
  <c r="B38" i="44"/>
  <c r="C38" i="44"/>
  <c r="C19" i="44"/>
  <c r="B19" i="44"/>
  <c r="I9" i="26" l="1"/>
  <c r="C16" i="9" l="1"/>
  <c r="C15" i="9"/>
  <c r="C14" i="9"/>
  <c r="C13" i="9"/>
  <c r="C12" i="9"/>
  <c r="C11" i="9"/>
  <c r="C10" i="9"/>
  <c r="C9" i="9"/>
  <c r="C8" i="9"/>
  <c r="C7" i="9"/>
  <c r="C6" i="9"/>
  <c r="C5" i="9"/>
  <c r="H136" i="26" l="1"/>
  <c r="H125" i="26"/>
  <c r="H114" i="26"/>
  <c r="H103" i="26"/>
  <c r="H92" i="26"/>
  <c r="H81" i="26"/>
  <c r="H70" i="26"/>
  <c r="H59" i="26"/>
  <c r="H48" i="26"/>
  <c r="H37" i="26"/>
  <c r="H26" i="26"/>
  <c r="H15" i="26"/>
  <c r="G3" i="26"/>
  <c r="F3" i="26"/>
  <c r="E3" i="26"/>
  <c r="D3" i="26"/>
  <c r="I134" i="26"/>
  <c r="I133" i="26"/>
  <c r="I132" i="26"/>
  <c r="I131" i="26"/>
  <c r="I130" i="26"/>
  <c r="I123" i="26"/>
  <c r="I122" i="26"/>
  <c r="I121" i="26"/>
  <c r="I120" i="26"/>
  <c r="I119" i="26"/>
  <c r="I112" i="26"/>
  <c r="I111" i="26"/>
  <c r="I110" i="26"/>
  <c r="I109" i="26"/>
  <c r="I108" i="26"/>
  <c r="I101" i="26"/>
  <c r="I100" i="26"/>
  <c r="I99" i="26"/>
  <c r="I98" i="26"/>
  <c r="I97" i="26"/>
  <c r="I90" i="26"/>
  <c r="I89" i="26"/>
  <c r="I88" i="26"/>
  <c r="I87" i="26"/>
  <c r="I86" i="26"/>
  <c r="I79" i="26"/>
  <c r="I78" i="26"/>
  <c r="I77" i="26"/>
  <c r="I76" i="26"/>
  <c r="I75" i="26"/>
  <c r="I68" i="26"/>
  <c r="I67" i="26"/>
  <c r="I66" i="26"/>
  <c r="I65" i="26"/>
  <c r="I64" i="26"/>
  <c r="I57" i="26"/>
  <c r="I56" i="26"/>
  <c r="I55" i="26"/>
  <c r="I54" i="26"/>
  <c r="I53" i="26"/>
  <c r="I46" i="26"/>
  <c r="I45" i="26"/>
  <c r="I44" i="26"/>
  <c r="I43" i="26"/>
  <c r="I42" i="26"/>
  <c r="H3" i="26" l="1"/>
  <c r="I35" i="26"/>
  <c r="I34" i="26"/>
  <c r="I33" i="26"/>
  <c r="I32" i="26"/>
  <c r="I31" i="26"/>
  <c r="I24" i="26"/>
  <c r="I23" i="26"/>
  <c r="I22" i="26"/>
  <c r="I21" i="26"/>
  <c r="I20" i="26"/>
  <c r="I13" i="26"/>
  <c r="I12" i="26"/>
  <c r="I11" i="26"/>
  <c r="I10" i="26"/>
  <c r="H2" i="1" l="1"/>
  <c r="I2" i="45" s="1"/>
  <c r="N5" i="25"/>
  <c r="M5" i="25"/>
  <c r="L5" i="25"/>
  <c r="K5" i="25"/>
  <c r="J5" i="25"/>
  <c r="I5" i="25"/>
  <c r="H5" i="25"/>
  <c r="G5" i="25"/>
  <c r="F5" i="25"/>
  <c r="E5" i="25"/>
  <c r="D5" i="25"/>
  <c r="C5" i="25"/>
  <c r="N5" i="24"/>
  <c r="M5" i="24"/>
  <c r="L5" i="24"/>
  <c r="K5" i="24"/>
  <c r="J5" i="24"/>
  <c r="I5" i="24"/>
  <c r="H5" i="24"/>
  <c r="G5" i="24"/>
  <c r="F5" i="24"/>
  <c r="E5" i="24"/>
  <c r="D5" i="24"/>
  <c r="C5" i="24"/>
  <c r="H41" i="23"/>
  <c r="E41" i="23"/>
  <c r="B41" i="23"/>
  <c r="H29" i="23"/>
  <c r="E29" i="23"/>
  <c r="B29" i="23"/>
  <c r="H17" i="23"/>
  <c r="E17" i="23"/>
  <c r="B17" i="23"/>
  <c r="H5" i="23"/>
  <c r="E5" i="23"/>
  <c r="B5" i="23"/>
  <c r="B40" i="23"/>
  <c r="B28" i="23"/>
  <c r="B16" i="23"/>
  <c r="B3" i="23"/>
  <c r="F5" i="2" l="1"/>
  <c r="O10" i="44"/>
  <c r="N2" i="25"/>
  <c r="H3" i="40"/>
  <c r="N2" i="24"/>
  <c r="X3" i="23"/>
  <c r="G2" i="21"/>
  <c r="G24" i="21"/>
  <c r="E24" i="21"/>
  <c r="C24" i="21"/>
  <c r="G19" i="21"/>
  <c r="E19" i="21"/>
  <c r="C19" i="21"/>
  <c r="G14" i="21"/>
  <c r="E14" i="21"/>
  <c r="C14" i="21"/>
  <c r="G9" i="21"/>
  <c r="E9" i="21"/>
  <c r="C9" i="21"/>
  <c r="C21" i="21"/>
  <c r="C16" i="21"/>
  <c r="C11" i="21"/>
  <c r="C6" i="21"/>
  <c r="H56" i="40"/>
  <c r="D56" i="40"/>
  <c r="H55" i="40"/>
  <c r="D55" i="40"/>
  <c r="H54" i="40"/>
  <c r="D54" i="40"/>
  <c r="H53" i="40"/>
  <c r="D53" i="40"/>
  <c r="H52" i="40"/>
  <c r="D52" i="40"/>
  <c r="H48" i="40"/>
  <c r="D48" i="40"/>
  <c r="H47" i="40"/>
  <c r="D47" i="40"/>
  <c r="H46" i="40"/>
  <c r="D46" i="40"/>
  <c r="H45" i="40"/>
  <c r="D45" i="40"/>
  <c r="H44" i="40"/>
  <c r="D44" i="40"/>
  <c r="H40" i="40"/>
  <c r="D40" i="40"/>
  <c r="H39" i="40"/>
  <c r="D39" i="40"/>
  <c r="H38" i="40"/>
  <c r="D38" i="40"/>
  <c r="H37" i="40"/>
  <c r="D37" i="40"/>
  <c r="H36" i="40"/>
  <c r="D36" i="40"/>
  <c r="F32" i="40"/>
  <c r="B32" i="40"/>
  <c r="H30" i="40"/>
  <c r="D30" i="40"/>
  <c r="H29" i="40"/>
  <c r="D29" i="40"/>
  <c r="H28" i="40"/>
  <c r="D28" i="40"/>
  <c r="H27" i="40"/>
  <c r="D27" i="40"/>
  <c r="H26" i="40"/>
  <c r="D26" i="40"/>
  <c r="H22" i="40"/>
  <c r="D22" i="40"/>
  <c r="H21" i="40"/>
  <c r="D21" i="40"/>
  <c r="H20" i="40"/>
  <c r="D20" i="40"/>
  <c r="H19" i="40"/>
  <c r="D19" i="40"/>
  <c r="H18" i="40"/>
  <c r="D18" i="40"/>
  <c r="H14" i="40"/>
  <c r="D14" i="40"/>
  <c r="H13" i="40"/>
  <c r="D13" i="40"/>
  <c r="H12" i="40"/>
  <c r="D12" i="40"/>
  <c r="H11" i="40"/>
  <c r="D11" i="40"/>
  <c r="H10" i="40"/>
  <c r="D10" i="40"/>
  <c r="F6" i="40"/>
  <c r="B6" i="40"/>
  <c r="E7" i="25" l="1"/>
  <c r="D7" i="25"/>
  <c r="M7" i="25" l="1"/>
  <c r="F44" i="23"/>
  <c r="M7" i="24"/>
  <c r="F34" i="40"/>
  <c r="L7" i="25"/>
  <c r="L7" i="24"/>
  <c r="C44" i="23"/>
  <c r="I32" i="23"/>
  <c r="K7" i="25"/>
  <c r="K7" i="24"/>
  <c r="B42" i="40"/>
  <c r="J7" i="25"/>
  <c r="J7" i="24"/>
  <c r="F32" i="23"/>
  <c r="B34" i="40"/>
  <c r="I7" i="25"/>
  <c r="I7" i="24"/>
  <c r="C32" i="23"/>
  <c r="F20" i="23"/>
  <c r="G7" i="25"/>
  <c r="G7" i="24"/>
  <c r="N7" i="25"/>
  <c r="N7" i="24"/>
  <c r="I44" i="23"/>
  <c r="F24" i="40"/>
  <c r="I20" i="23"/>
  <c r="H7" i="24"/>
  <c r="H7" i="25"/>
  <c r="F7" i="24"/>
  <c r="C20" i="23"/>
  <c r="F7" i="25"/>
  <c r="C7" i="25"/>
  <c r="C7" i="24"/>
  <c r="B24" i="40"/>
  <c r="I8" i="23"/>
  <c r="E7" i="24"/>
  <c r="F8" i="23"/>
  <c r="D7" i="24"/>
  <c r="B8" i="40"/>
  <c r="C8" i="23"/>
  <c r="F50" i="40"/>
  <c r="F42" i="40"/>
  <c r="B50" i="40"/>
  <c r="F16" i="40"/>
  <c r="F8" i="40"/>
  <c r="B16" i="40"/>
  <c r="G14" i="9"/>
  <c r="G22" i="9" s="1"/>
  <c r="C23" i="21"/>
  <c r="F12" i="9"/>
  <c r="E18" i="21"/>
  <c r="F11" i="9"/>
  <c r="F21" i="9" s="1"/>
  <c r="C18" i="21"/>
  <c r="E10" i="9"/>
  <c r="G13" i="21"/>
  <c r="G15" i="9"/>
  <c r="E23" i="21"/>
  <c r="F13" i="9"/>
  <c r="G18" i="21"/>
  <c r="C8" i="21"/>
  <c r="G16" i="9"/>
  <c r="G23" i="21"/>
  <c r="E9" i="9"/>
  <c r="E13" i="21"/>
  <c r="E8" i="9"/>
  <c r="E20" i="9" s="1"/>
  <c r="C13" i="21"/>
  <c r="D7" i="9"/>
  <c r="G8" i="21"/>
  <c r="D6" i="9"/>
  <c r="E8" i="21"/>
  <c r="D5" i="9"/>
  <c r="D19" i="9" s="1"/>
  <c r="U49" i="23" l="1"/>
  <c r="Q49" i="23"/>
  <c r="M49" i="23"/>
  <c r="U37" i="23"/>
  <c r="Q37" i="23"/>
  <c r="M37" i="23"/>
  <c r="U25" i="23"/>
  <c r="Q25" i="23"/>
  <c r="M25" i="23"/>
  <c r="U13" i="23" l="1"/>
  <c r="Q13" i="23"/>
  <c r="M13" i="23"/>
  <c r="I48" i="23" l="1"/>
  <c r="U41" i="23" s="1"/>
  <c r="F48" i="23"/>
  <c r="Q41" i="23" s="1"/>
  <c r="C48" i="23"/>
  <c r="M41" i="23" s="1"/>
  <c r="C34" i="23"/>
  <c r="F36" i="23"/>
  <c r="Q29" i="23" s="1"/>
  <c r="I36" i="23"/>
  <c r="U29" i="23" s="1"/>
  <c r="I24" i="23"/>
  <c r="U17" i="23" s="1"/>
  <c r="F22" i="23"/>
  <c r="C22" i="23"/>
  <c r="F34" i="23" l="1"/>
  <c r="I22" i="23"/>
  <c r="C24" i="23"/>
  <c r="M17" i="23" s="1"/>
  <c r="F46" i="23"/>
  <c r="C46" i="23"/>
  <c r="I34" i="23"/>
  <c r="C36" i="23"/>
  <c r="M29" i="23" s="1"/>
  <c r="F24" i="23"/>
  <c r="Q17" i="23" s="1"/>
  <c r="I46" i="23"/>
  <c r="I12" i="23"/>
  <c r="U5" i="23" s="1"/>
  <c r="I10" i="23"/>
  <c r="F12" i="23"/>
  <c r="Q5" i="23" s="1"/>
  <c r="F10" i="23"/>
  <c r="Q97" i="44" l="1"/>
  <c r="U97" i="44" s="1"/>
  <c r="Q105" i="44"/>
  <c r="U105" i="44" s="1"/>
  <c r="Q96" i="44"/>
  <c r="U96" i="44" s="1"/>
  <c r="Q98" i="44"/>
  <c r="U98" i="44" s="1"/>
  <c r="Q106" i="44"/>
  <c r="U106" i="44" s="1"/>
  <c r="Q99" i="44"/>
  <c r="U99" i="44" s="1"/>
  <c r="Q107" i="44"/>
  <c r="U107" i="44" s="1"/>
  <c r="Q100" i="44"/>
  <c r="U100" i="44" s="1"/>
  <c r="Q108" i="44"/>
  <c r="U108" i="44" s="1"/>
  <c r="Q104" i="44"/>
  <c r="U104" i="44" s="1"/>
  <c r="Q101" i="44"/>
  <c r="U101" i="44" s="1"/>
  <c r="Q109" i="44"/>
  <c r="U109" i="44" s="1"/>
  <c r="Q94" i="44"/>
  <c r="U94" i="44" s="1"/>
  <c r="Q102" i="44"/>
  <c r="U102" i="44" s="1"/>
  <c r="Q93" i="44"/>
  <c r="U93" i="44" s="1"/>
  <c r="Q95" i="44"/>
  <c r="U95" i="44" s="1"/>
  <c r="Q103" i="44"/>
  <c r="U103" i="44" s="1"/>
  <c r="Q72" i="44"/>
  <c r="U72" i="44" s="1"/>
  <c r="Q80" i="44"/>
  <c r="U80" i="44" s="1"/>
  <c r="Q73" i="44"/>
  <c r="U73" i="44" s="1"/>
  <c r="Q81" i="44"/>
  <c r="U81" i="44" s="1"/>
  <c r="Q74" i="44"/>
  <c r="U74" i="44" s="1"/>
  <c r="Q82" i="44"/>
  <c r="U82" i="44" s="1"/>
  <c r="Q84" i="44"/>
  <c r="U84" i="44" s="1"/>
  <c r="Q71" i="44"/>
  <c r="U71" i="44" s="1"/>
  <c r="Q75" i="44"/>
  <c r="U75" i="44" s="1"/>
  <c r="Q83" i="44"/>
  <c r="U83" i="44" s="1"/>
  <c r="Q76" i="44"/>
  <c r="U76" i="44" s="1"/>
  <c r="Q79" i="44"/>
  <c r="U79" i="44" s="1"/>
  <c r="Q69" i="44"/>
  <c r="U69" i="44" s="1"/>
  <c r="Q77" i="44"/>
  <c r="U77" i="44" s="1"/>
  <c r="Q85" i="44"/>
  <c r="U85" i="44" s="1"/>
  <c r="Q70" i="44"/>
  <c r="U70" i="44" s="1"/>
  <c r="Q78" i="44"/>
  <c r="U78" i="44" s="1"/>
  <c r="Q86" i="44"/>
  <c r="U86" i="44" s="1"/>
  <c r="Q68" i="44"/>
  <c r="U68" i="44" s="1"/>
  <c r="Q46" i="44"/>
  <c r="U46" i="44" s="1"/>
  <c r="Q54" i="44"/>
  <c r="U54" i="44" s="1"/>
  <c r="Q45" i="44"/>
  <c r="U45" i="44" s="1"/>
  <c r="Q50" i="44"/>
  <c r="U50" i="44" s="1"/>
  <c r="Q60" i="44"/>
  <c r="U60" i="44" s="1"/>
  <c r="Q47" i="44"/>
  <c r="U47" i="44" s="1"/>
  <c r="Q55" i="44"/>
  <c r="U55" i="44" s="1"/>
  <c r="Q58" i="44"/>
  <c r="U58" i="44" s="1"/>
  <c r="Q52" i="44"/>
  <c r="U52" i="44" s="1"/>
  <c r="Q61" i="44"/>
  <c r="U61" i="44" s="1"/>
  <c r="Q48" i="44"/>
  <c r="U48" i="44" s="1"/>
  <c r="Q56" i="44"/>
  <c r="U56" i="44" s="1"/>
  <c r="Q57" i="44"/>
  <c r="U57" i="44" s="1"/>
  <c r="Q59" i="44"/>
  <c r="U59" i="44" s="1"/>
  <c r="Q53" i="44"/>
  <c r="U53" i="44" s="1"/>
  <c r="Q49" i="44"/>
  <c r="U49" i="44" s="1"/>
  <c r="Q51" i="44"/>
  <c r="U51" i="44" s="1"/>
  <c r="D111" i="45" l="1"/>
  <c r="D140" i="45"/>
  <c r="D146" i="45"/>
  <c r="D160" i="45"/>
  <c r="D143" i="45"/>
  <c r="D124" i="45"/>
  <c r="D127" i="45"/>
  <c r="D132" i="45"/>
  <c r="D155" i="45"/>
  <c r="D148" i="45"/>
  <c r="D115" i="45"/>
  <c r="D137" i="45"/>
  <c r="D139" i="45"/>
  <c r="D147" i="45"/>
  <c r="D159" i="45"/>
  <c r="D119" i="45"/>
  <c r="D153" i="45"/>
  <c r="D112" i="45"/>
  <c r="D162" i="45"/>
  <c r="D151" i="45"/>
  <c r="D108" i="45"/>
  <c r="D117" i="45"/>
  <c r="D109" i="45"/>
  <c r="W77" i="44"/>
  <c r="D116" i="45"/>
  <c r="D118" i="45"/>
  <c r="D144" i="45"/>
  <c r="W83" i="44"/>
  <c r="D138" i="45"/>
  <c r="D154" i="45"/>
  <c r="D149" i="45"/>
  <c r="D142" i="45"/>
  <c r="D135" i="45"/>
  <c r="D114" i="45"/>
  <c r="D121" i="45"/>
  <c r="D134" i="45"/>
  <c r="D122" i="45"/>
  <c r="D110" i="45"/>
  <c r="D136" i="45"/>
  <c r="D133" i="45"/>
  <c r="D130" i="45"/>
  <c r="D157" i="45"/>
  <c r="D158" i="45"/>
  <c r="D131" i="45"/>
  <c r="D120" i="45"/>
  <c r="D123" i="45"/>
  <c r="D128" i="45"/>
  <c r="D129" i="45"/>
  <c r="D156" i="45"/>
  <c r="D161" i="45"/>
  <c r="D150" i="45"/>
  <c r="W103" i="44"/>
  <c r="W97" i="44"/>
  <c r="W78" i="44"/>
  <c r="Q21" i="44"/>
  <c r="U21" i="44" s="1"/>
  <c r="Q22" i="44"/>
  <c r="U22" i="44" s="1"/>
  <c r="Q38" i="44"/>
  <c r="U38" i="44" s="1"/>
  <c r="Q33" i="44"/>
  <c r="U33" i="44" s="1"/>
  <c r="Q23" i="44"/>
  <c r="U23" i="44" s="1"/>
  <c r="Q24" i="44"/>
  <c r="U24" i="44" s="1"/>
  <c r="Q32" i="44"/>
  <c r="U32" i="44" s="1"/>
  <c r="Q26" i="44"/>
  <c r="U26" i="44" s="1"/>
  <c r="Q34" i="44"/>
  <c r="U34" i="44" s="1"/>
  <c r="Q19" i="44"/>
  <c r="U19" i="44" s="1"/>
  <c r="Q27" i="44"/>
  <c r="U27" i="44" s="1"/>
  <c r="Q35" i="44"/>
  <c r="U35" i="44" s="1"/>
  <c r="Q20" i="44"/>
  <c r="U20" i="44" s="1"/>
  <c r="Q28" i="44"/>
  <c r="U28" i="44" s="1"/>
  <c r="Q36" i="44"/>
  <c r="U36" i="44" s="1"/>
  <c r="Q29" i="44"/>
  <c r="U29" i="44" s="1"/>
  <c r="Q37" i="44"/>
  <c r="U37" i="44" s="1"/>
  <c r="Q30" i="44"/>
  <c r="U30" i="44" s="1"/>
  <c r="Q31" i="44"/>
  <c r="U31" i="44" s="1"/>
  <c r="Q25" i="44"/>
  <c r="U25" i="44" s="1"/>
  <c r="C10" i="23"/>
  <c r="C12" i="23"/>
  <c r="M5" i="23" s="1"/>
  <c r="W106" i="44" l="1"/>
  <c r="W99" i="44"/>
  <c r="W74" i="44"/>
  <c r="W50" i="44"/>
  <c r="W61" i="44"/>
  <c r="W59" i="44"/>
  <c r="W53" i="44"/>
  <c r="W82" i="44"/>
  <c r="W100" i="44"/>
  <c r="W56" i="44"/>
  <c r="W49" i="44"/>
  <c r="W73" i="44"/>
  <c r="W84" i="44"/>
  <c r="W96" i="44"/>
  <c r="W102" i="44"/>
  <c r="W46" i="44"/>
  <c r="W60" i="44"/>
  <c r="W51" i="44"/>
  <c r="W76" i="44"/>
  <c r="W85" i="44"/>
  <c r="W101" i="44"/>
  <c r="W107" i="44"/>
  <c r="W105" i="44"/>
  <c r="W52" i="44"/>
  <c r="W57" i="44"/>
  <c r="W72" i="44"/>
  <c r="W81" i="44"/>
  <c r="W71" i="44"/>
  <c r="W98" i="44"/>
  <c r="W93" i="44"/>
  <c r="W54" i="44"/>
  <c r="W47" i="44"/>
  <c r="W75" i="44"/>
  <c r="W79" i="44"/>
  <c r="W70" i="44"/>
  <c r="W109" i="44"/>
  <c r="W95" i="44"/>
  <c r="W45" i="44"/>
  <c r="W55" i="44"/>
  <c r="W80" i="44"/>
  <c r="W69" i="44"/>
  <c r="W108" i="44"/>
  <c r="W94" i="44"/>
  <c r="W68" i="44"/>
  <c r="D141" i="45"/>
  <c r="D126" i="45"/>
  <c r="D113" i="45"/>
  <c r="D152" i="45"/>
  <c r="W48" i="44"/>
  <c r="W58" i="44"/>
  <c r="W86" i="44"/>
  <c r="W104" i="44"/>
  <c r="D95" i="45"/>
  <c r="D106" i="45"/>
  <c r="D89" i="45"/>
  <c r="D99" i="45"/>
  <c r="D102" i="45"/>
  <c r="D97" i="45"/>
  <c r="D94" i="45"/>
  <c r="D90" i="45"/>
  <c r="D100" i="45"/>
  <c r="D96" i="45"/>
  <c r="D92" i="45"/>
  <c r="D98" i="45"/>
  <c r="D88" i="45"/>
  <c r="D91" i="45"/>
  <c r="D87" i="45"/>
  <c r="D105" i="45"/>
  <c r="D104" i="45"/>
  <c r="D103" i="45"/>
  <c r="D101" i="45"/>
  <c r="Y30" i="44" l="1"/>
  <c r="C98" i="45" s="1"/>
  <c r="Y51" i="44"/>
  <c r="C114" i="45" s="1"/>
  <c r="Y60" i="44"/>
  <c r="C123" i="45" s="1"/>
  <c r="Y61" i="44"/>
  <c r="C124" i="45" s="1"/>
  <c r="Y68" i="44"/>
  <c r="C126" i="45" s="1"/>
  <c r="W19" i="44"/>
  <c r="Y69" i="44"/>
  <c r="C127" i="45" s="1"/>
  <c r="W26" i="44"/>
  <c r="Y78" i="44"/>
  <c r="C136" i="45" s="1"/>
  <c r="W29" i="44"/>
  <c r="Y71" i="44"/>
  <c r="C129" i="45" s="1"/>
  <c r="W38" i="44"/>
  <c r="W24" i="44"/>
  <c r="Y23" i="44"/>
  <c r="C91" i="45" s="1"/>
  <c r="Y26" i="44"/>
  <c r="C94" i="45" s="1"/>
  <c r="Y59" i="44"/>
  <c r="C122" i="45" s="1"/>
  <c r="Y74" i="44"/>
  <c r="C132" i="45" s="1"/>
  <c r="Y75" i="44"/>
  <c r="C133" i="45" s="1"/>
  <c r="Y76" i="44"/>
  <c r="C134" i="45" s="1"/>
  <c r="Y77" i="44"/>
  <c r="C135" i="45" s="1"/>
  <c r="Y86" i="44"/>
  <c r="C144" i="45" s="1"/>
  <c r="Y79" i="44"/>
  <c r="C137" i="45" s="1"/>
  <c r="W27" i="44"/>
  <c r="W28" i="44"/>
  <c r="Y20" i="44"/>
  <c r="C88" i="45" s="1"/>
  <c r="Y29" i="44"/>
  <c r="C97" i="45" s="1"/>
  <c r="Y73" i="44"/>
  <c r="C131" i="45" s="1"/>
  <c r="Y82" i="44"/>
  <c r="C140" i="45" s="1"/>
  <c r="Y83" i="44"/>
  <c r="C141" i="45" s="1"/>
  <c r="Y84" i="44"/>
  <c r="C142" i="45" s="1"/>
  <c r="Y85" i="44"/>
  <c r="C143" i="45" s="1"/>
  <c r="Y100" i="44"/>
  <c r="C153" i="45" s="1"/>
  <c r="Y93" i="44"/>
  <c r="C146" i="45" s="1"/>
  <c r="Y25" i="44"/>
  <c r="C93" i="45" s="1"/>
  <c r="W33" i="44"/>
  <c r="Y81" i="44"/>
  <c r="C139" i="45" s="1"/>
  <c r="Y96" i="44"/>
  <c r="C149" i="45" s="1"/>
  <c r="Y97" i="44"/>
  <c r="C150" i="45" s="1"/>
  <c r="Y98" i="44"/>
  <c r="C151" i="45" s="1"/>
  <c r="Y99" i="44"/>
  <c r="C152" i="45" s="1"/>
  <c r="Y108" i="44"/>
  <c r="C161" i="45" s="1"/>
  <c r="Y101" i="44"/>
  <c r="C154" i="45" s="1"/>
  <c r="Y31" i="44"/>
  <c r="C99" i="45" s="1"/>
  <c r="Y24" i="44"/>
  <c r="C92" i="45" s="1"/>
  <c r="Y28" i="44"/>
  <c r="C96" i="45" s="1"/>
  <c r="Y21" i="44"/>
  <c r="C89" i="45" s="1"/>
  <c r="Y95" i="44"/>
  <c r="C148" i="45" s="1"/>
  <c r="Y104" i="44"/>
  <c r="C157" i="45" s="1"/>
  <c r="Y105" i="44"/>
  <c r="C158" i="45" s="1"/>
  <c r="Y106" i="44"/>
  <c r="C159" i="45" s="1"/>
  <c r="Y107" i="44"/>
  <c r="C160" i="45" s="1"/>
  <c r="Y72" i="44"/>
  <c r="C130" i="45" s="1"/>
  <c r="Y109" i="44"/>
  <c r="C162" i="45" s="1"/>
  <c r="W32" i="44"/>
  <c r="W36" i="44"/>
  <c r="W25" i="44"/>
  <c r="W37" i="44"/>
  <c r="Y35" i="44"/>
  <c r="C103" i="45" s="1"/>
  <c r="Y34" i="44"/>
  <c r="C102" i="45" s="1"/>
  <c r="Y103" i="44"/>
  <c r="C156" i="45" s="1"/>
  <c r="Y58" i="44"/>
  <c r="C121" i="45" s="1"/>
  <c r="Y94" i="44"/>
  <c r="C147" i="45" s="1"/>
  <c r="Y50" i="44"/>
  <c r="C113" i="45" s="1"/>
  <c r="Y48" i="44"/>
  <c r="C111" i="45" s="1"/>
  <c r="Y19" i="44"/>
  <c r="C87" i="45" s="1"/>
  <c r="Y38" i="44"/>
  <c r="C106" i="45" s="1"/>
  <c r="Y37" i="44"/>
  <c r="C105" i="45" s="1"/>
  <c r="W35" i="44"/>
  <c r="W21" i="44"/>
  <c r="W34" i="44"/>
  <c r="W23" i="44"/>
  <c r="W30" i="44"/>
  <c r="Y32" i="44"/>
  <c r="C100" i="45" s="1"/>
  <c r="Y22" i="44"/>
  <c r="C90" i="45" s="1"/>
  <c r="Y80" i="44"/>
  <c r="C138" i="45" s="1"/>
  <c r="Y45" i="44"/>
  <c r="C108" i="45" s="1"/>
  <c r="Y46" i="44"/>
  <c r="C109" i="45" s="1"/>
  <c r="Y47" i="44"/>
  <c r="C110" i="45" s="1"/>
  <c r="Y56" i="44"/>
  <c r="C119" i="45" s="1"/>
  <c r="Y49" i="44"/>
  <c r="C112" i="45" s="1"/>
  <c r="Y27" i="44"/>
  <c r="C95" i="45" s="1"/>
  <c r="W22" i="44"/>
  <c r="W20" i="44"/>
  <c r="W31" i="44"/>
  <c r="Y36" i="44"/>
  <c r="C104" i="45" s="1"/>
  <c r="Y102" i="44"/>
  <c r="C155" i="45" s="1"/>
  <c r="Y52" i="44"/>
  <c r="C115" i="45" s="1"/>
  <c r="Y53" i="44"/>
  <c r="C116" i="45" s="1"/>
  <c r="Y54" i="44"/>
  <c r="C117" i="45" s="1"/>
  <c r="Y55" i="44"/>
  <c r="C118" i="45" s="1"/>
  <c r="Y70" i="44"/>
  <c r="C128" i="45" s="1"/>
  <c r="Y57" i="44"/>
  <c r="C120" i="45" s="1"/>
  <c r="Y33" i="44"/>
  <c r="C101" i="45" s="1"/>
  <c r="D93" i="45"/>
  <c r="F55" i="45" l="1"/>
  <c r="E18" i="45"/>
  <c r="F35" i="45"/>
  <c r="F78" i="45"/>
  <c r="D52" i="45"/>
  <c r="D71" i="45"/>
  <c r="F13" i="45"/>
  <c r="D37" i="45"/>
  <c r="C75" i="45"/>
  <c r="D41" i="45"/>
  <c r="E46" i="45"/>
  <c r="C16" i="45"/>
  <c r="D68" i="45"/>
  <c r="D42" i="45"/>
  <c r="D46" i="45"/>
  <c r="F25" i="45"/>
  <c r="E22" i="45"/>
  <c r="D28" i="45"/>
  <c r="C82" i="45"/>
  <c r="E70" i="45"/>
  <c r="D57" i="45"/>
  <c r="E62" i="45"/>
  <c r="D32" i="45"/>
  <c r="D50" i="45"/>
  <c r="E34" i="45"/>
  <c r="C24" i="45"/>
  <c r="C66" i="45"/>
  <c r="C54" i="45"/>
  <c r="F67" i="45"/>
  <c r="C61" i="45"/>
  <c r="D34" i="45"/>
  <c r="F45" i="45"/>
  <c r="F42" i="45"/>
  <c r="D17" i="45"/>
  <c r="D23" i="45"/>
  <c r="E75" i="45"/>
  <c r="E48" i="45"/>
  <c r="E80" i="45"/>
  <c r="C70" i="45"/>
  <c r="C71" i="45"/>
  <c r="C77" i="45"/>
  <c r="F76" i="45"/>
  <c r="F61" i="45"/>
  <c r="E68" i="45"/>
  <c r="C40" i="45"/>
  <c r="E71" i="45"/>
  <c r="C79" i="45"/>
  <c r="C31" i="45"/>
  <c r="D69" i="45"/>
  <c r="C72" i="45"/>
  <c r="F82" i="45"/>
  <c r="C15" i="45"/>
  <c r="C56" i="45"/>
  <c r="F63" i="45"/>
  <c r="C17" i="45"/>
  <c r="F52" i="45"/>
  <c r="F38" i="45"/>
  <c r="E20" i="45"/>
  <c r="F14" i="45"/>
  <c r="C23" i="45"/>
  <c r="D67" i="45"/>
  <c r="D15" i="45"/>
  <c r="C42" i="45"/>
  <c r="D35" i="45"/>
  <c r="E69" i="45"/>
  <c r="D31" i="45"/>
  <c r="E35" i="45"/>
  <c r="F79" i="45"/>
  <c r="D55" i="45"/>
  <c r="D14" i="45"/>
  <c r="F39" i="45"/>
  <c r="C39" i="45"/>
  <c r="F62" i="45"/>
  <c r="D30" i="45"/>
  <c r="D63" i="45"/>
  <c r="D85" i="45"/>
  <c r="C80" i="45"/>
  <c r="E32" i="45"/>
  <c r="F54" i="45"/>
  <c r="F53" i="45"/>
  <c r="F64" i="45"/>
  <c r="D44" i="45"/>
  <c r="C18" i="45"/>
  <c r="C32" i="45"/>
  <c r="F51" i="45"/>
  <c r="D13" i="45"/>
  <c r="I13" i="45" s="1"/>
  <c r="E31" i="45"/>
  <c r="F71" i="45"/>
  <c r="E17" i="45"/>
  <c r="D24" i="45"/>
  <c r="F19" i="45"/>
  <c r="C33" i="45"/>
  <c r="D73" i="45"/>
  <c r="C19" i="45"/>
  <c r="C13" i="45"/>
  <c r="F83" i="45"/>
  <c r="F77" i="45"/>
  <c r="E28" i="45"/>
  <c r="D62" i="45"/>
  <c r="D48" i="45"/>
  <c r="F65" i="45"/>
  <c r="D47" i="45"/>
  <c r="D84" i="45"/>
  <c r="E33" i="45"/>
  <c r="F17" i="45"/>
  <c r="F26" i="45"/>
  <c r="F16" i="45"/>
  <c r="E55" i="45"/>
  <c r="C55" i="45"/>
  <c r="F41" i="45"/>
  <c r="F24" i="45"/>
  <c r="D77" i="45"/>
  <c r="D74" i="45"/>
  <c r="D49" i="45"/>
  <c r="F84" i="45"/>
  <c r="F70" i="45"/>
  <c r="F74" i="45"/>
  <c r="F80" i="45"/>
  <c r="C47" i="45"/>
  <c r="E19" i="45"/>
  <c r="F81" i="45"/>
  <c r="C48" i="45"/>
  <c r="E24" i="45"/>
  <c r="D78" i="45"/>
  <c r="E84" i="45"/>
  <c r="D39" i="45"/>
  <c r="I39" i="45" s="1"/>
  <c r="D76" i="45"/>
  <c r="E25" i="45"/>
  <c r="C64" i="45"/>
  <c r="F85" i="45"/>
  <c r="E26" i="45"/>
  <c r="E63" i="45"/>
  <c r="E15" i="45"/>
  <c r="F49" i="45"/>
  <c r="E64" i="45"/>
  <c r="C28" i="45"/>
  <c r="C65" i="45"/>
  <c r="C14" i="45"/>
  <c r="D51" i="45"/>
  <c r="D58" i="45"/>
  <c r="D29" i="45"/>
  <c r="C20" i="45"/>
  <c r="E60" i="45"/>
  <c r="D75" i="45"/>
  <c r="D80" i="45"/>
  <c r="C58" i="45"/>
  <c r="D79" i="45"/>
  <c r="C30" i="45"/>
  <c r="E65" i="45"/>
  <c r="E51" i="45"/>
  <c r="D54" i="45"/>
  <c r="E50" i="45"/>
  <c r="D21" i="45"/>
  <c r="C35" i="45"/>
  <c r="D19" i="45"/>
  <c r="F69" i="45"/>
  <c r="F48" i="45"/>
  <c r="C41" i="45"/>
  <c r="D81" i="45"/>
  <c r="D27" i="45"/>
  <c r="F22" i="45"/>
  <c r="C84" i="45"/>
  <c r="F68" i="45"/>
  <c r="D60" i="45"/>
  <c r="D83" i="45"/>
  <c r="E45" i="45"/>
  <c r="E41" i="45"/>
  <c r="E27" i="45"/>
  <c r="F18" i="45"/>
  <c r="E42" i="45"/>
  <c r="E79" i="45"/>
  <c r="C27" i="45"/>
  <c r="F73" i="45"/>
  <c r="F58" i="45"/>
  <c r="C44" i="45"/>
  <c r="C81" i="45"/>
  <c r="F28" i="45"/>
  <c r="E14" i="45"/>
  <c r="D82" i="45"/>
  <c r="D26" i="45"/>
  <c r="F34" i="45"/>
  <c r="E76" i="45"/>
  <c r="F20" i="45"/>
  <c r="C74" i="45"/>
  <c r="F43" i="45"/>
  <c r="F56" i="45"/>
  <c r="C46" i="45"/>
  <c r="E81" i="45"/>
  <c r="E67" i="45"/>
  <c r="D56" i="45"/>
  <c r="I56" i="45" s="1"/>
  <c r="E66" i="45"/>
  <c r="E85" i="45"/>
  <c r="C51" i="45"/>
  <c r="C37" i="45"/>
  <c r="E37" i="45"/>
  <c r="D18" i="45"/>
  <c r="C57" i="45"/>
  <c r="C63" i="45"/>
  <c r="D43" i="45"/>
  <c r="C34" i="45"/>
  <c r="E21" i="45"/>
  <c r="E39" i="45"/>
  <c r="D33" i="45"/>
  <c r="C26" i="45"/>
  <c r="F33" i="45"/>
  <c r="C49" i="45"/>
  <c r="F59" i="45"/>
  <c r="E44" i="45"/>
  <c r="D40" i="45"/>
  <c r="E77" i="45"/>
  <c r="E49" i="45"/>
  <c r="E52" i="45"/>
  <c r="F57" i="45"/>
  <c r="C25" i="45"/>
  <c r="D65" i="45"/>
  <c r="C50" i="45"/>
  <c r="D20" i="45"/>
  <c r="E57" i="45"/>
  <c r="E43" i="45"/>
  <c r="D70" i="45"/>
  <c r="E58" i="45"/>
  <c r="E53" i="45"/>
  <c r="C43" i="45"/>
  <c r="C29" i="45"/>
  <c r="F72" i="45"/>
  <c r="C60" i="45"/>
  <c r="E61" i="45"/>
  <c r="F44" i="45"/>
  <c r="F30" i="45"/>
  <c r="E36" i="45"/>
  <c r="E13" i="45"/>
  <c r="F50" i="45"/>
  <c r="F40" i="45"/>
  <c r="E38" i="45"/>
  <c r="C21" i="45"/>
  <c r="D16" i="45"/>
  <c r="F21" i="45"/>
  <c r="C62" i="45"/>
  <c r="E78" i="45"/>
  <c r="E83" i="45"/>
  <c r="D45" i="45"/>
  <c r="E82" i="45"/>
  <c r="F31" i="45"/>
  <c r="C67" i="45"/>
  <c r="C53" i="45"/>
  <c r="F23" i="45"/>
  <c r="C36" i="45"/>
  <c r="C73" i="45"/>
  <c r="C22" i="45"/>
  <c r="D59" i="45"/>
  <c r="E47" i="45"/>
  <c r="E72" i="45"/>
  <c r="E56" i="45"/>
  <c r="D64" i="45"/>
  <c r="I64" i="45" s="1"/>
  <c r="F27" i="45"/>
  <c r="F75" i="45"/>
  <c r="E40" i="45"/>
  <c r="E16" i="45"/>
  <c r="C38" i="45"/>
  <c r="E73" i="45"/>
  <c r="E59" i="45"/>
  <c r="E74" i="45"/>
  <c r="E23" i="45"/>
  <c r="C59" i="45"/>
  <c r="C45" i="45"/>
  <c r="D72" i="45"/>
  <c r="C76" i="45"/>
  <c r="D25" i="45"/>
  <c r="F60" i="45"/>
  <c r="F46" i="45"/>
  <c r="D38" i="45"/>
  <c r="F29" i="45"/>
  <c r="F66" i="45"/>
  <c r="F15" i="45"/>
  <c r="E54" i="45"/>
  <c r="F37" i="45"/>
  <c r="F32" i="45"/>
  <c r="D36" i="45"/>
  <c r="I36" i="45" s="1"/>
  <c r="C78" i="45"/>
  <c r="D22" i="45"/>
  <c r="D61" i="45"/>
  <c r="D53" i="45"/>
  <c r="D66" i="45"/>
  <c r="F47" i="45"/>
  <c r="C83" i="45"/>
  <c r="C69" i="45"/>
  <c r="E30" i="45"/>
  <c r="C52" i="45"/>
  <c r="E29" i="45"/>
  <c r="F36" i="45"/>
  <c r="C85" i="45"/>
  <c r="C68" i="45"/>
  <c r="I47" i="45" l="1"/>
  <c r="S5" i="44"/>
  <c r="I48" i="45"/>
  <c r="I35" i="45"/>
  <c r="I52" i="45"/>
  <c r="S11" i="44"/>
  <c r="I22" i="45"/>
  <c r="I81" i="45"/>
  <c r="I70" i="45"/>
  <c r="I51" i="45"/>
  <c r="S10" i="44"/>
  <c r="I32" i="45"/>
  <c r="S8" i="44"/>
  <c r="S6" i="44"/>
  <c r="I14" i="45"/>
  <c r="I15" i="45"/>
  <c r="I42" i="45"/>
  <c r="I83" i="45"/>
  <c r="I29" i="45"/>
  <c r="S7" i="44"/>
  <c r="I73" i="45"/>
  <c r="I76" i="45"/>
  <c r="I34" i="45"/>
  <c r="I20" i="45"/>
  <c r="I18" i="45"/>
  <c r="I24" i="45"/>
  <c r="I49" i="45"/>
  <c r="I69" i="45"/>
  <c r="I25" i="45"/>
  <c r="I28" i="45"/>
  <c r="I43" i="45"/>
  <c r="I62" i="45"/>
  <c r="I21" i="45"/>
  <c r="I57" i="45"/>
  <c r="I33" i="45"/>
  <c r="I26" i="45"/>
  <c r="I79" i="45"/>
  <c r="I63" i="45"/>
  <c r="I74" i="45"/>
  <c r="I37" i="45"/>
  <c r="I67" i="45"/>
  <c r="I72" i="45"/>
  <c r="I71" i="45"/>
  <c r="I44" i="45"/>
  <c r="I60" i="45"/>
  <c r="I41" i="45"/>
  <c r="I65" i="45"/>
  <c r="I82" i="45"/>
  <c r="I80" i="45"/>
  <c r="I40" i="45"/>
  <c r="I77" i="45"/>
  <c r="I17" i="45"/>
  <c r="I23" i="45"/>
  <c r="I66" i="45"/>
  <c r="I59" i="45"/>
  <c r="I38" i="45"/>
  <c r="I54" i="45"/>
  <c r="I55" i="45"/>
  <c r="I75" i="45"/>
  <c r="I84" i="45"/>
  <c r="I68" i="45"/>
  <c r="I85" i="45"/>
  <c r="I53" i="45"/>
  <c r="I45" i="45"/>
  <c r="I19" i="45"/>
  <c r="I46" i="45"/>
  <c r="I30" i="45"/>
  <c r="I27" i="45"/>
  <c r="I58" i="45"/>
  <c r="I78" i="45"/>
  <c r="I31" i="45"/>
  <c r="I50" i="45"/>
  <c r="I61" i="45"/>
  <c r="I16" i="45"/>
  <c r="S9" i="44"/>
</calcChain>
</file>

<file path=xl/sharedStrings.xml><?xml version="1.0" encoding="utf-8"?>
<sst xmlns="http://schemas.openxmlformats.org/spreadsheetml/2006/main" count="1396" uniqueCount="729">
  <si>
    <t>Pathway 1 STAFFING</t>
  </si>
  <si>
    <t>Pathway 2 SKILLS</t>
  </si>
  <si>
    <t>Pathway 3 WORKING CONDITIONS</t>
  </si>
  <si>
    <t>Pathway 4 MOTIVATION</t>
  </si>
  <si>
    <t>Job descriptions (JDs) exist for all SC positions</t>
  </si>
  <si>
    <t>Competency-based and transparent recruitment process</t>
  </si>
  <si>
    <t>Recruitment Process</t>
  </si>
  <si>
    <t>Guidelines exist to ensure fair and open competition in recruitment</t>
  </si>
  <si>
    <t>All managerial SC roles have existing career paths</t>
  </si>
  <si>
    <t>All technical SC roles have existing career paths</t>
  </si>
  <si>
    <t>All key SC job positions are filled</t>
  </si>
  <si>
    <t>Pool of SC Workers</t>
  </si>
  <si>
    <t>Funding is available to fill SC vacancies</t>
  </si>
  <si>
    <t>Budget for SC Staff</t>
  </si>
  <si>
    <t>Key Indicator</t>
  </si>
  <si>
    <t>SC JDs meet industry standard for JDs</t>
  </si>
  <si>
    <t>Precondition 4-3: SC workers have a sense of ownership of their role</t>
  </si>
  <si>
    <t>Precondition 4-2: SC workers understand and care about their role in the health care system</t>
  </si>
  <si>
    <t>Precondition 4-1: Good performance is supported within the system</t>
  </si>
  <si>
    <t>Precondition 3-3: SC workers have up-to-date and relevant tools and equipment to perform</t>
  </si>
  <si>
    <t>Precondition 3-2: Physical environment is safe, clean, and conducive to performance</t>
  </si>
  <si>
    <t>Precondition 2-3: SC workers understand their roles and responsibilities in the SC system</t>
  </si>
  <si>
    <t>Precondition 2-2: SC workers have leadership skills within their sphere of operations</t>
  </si>
  <si>
    <t>Precondition 2-1: SC workers demonstrate adequate technical and managerial competencies</t>
  </si>
  <si>
    <t>Precondition 1-3: Sufficient budget to fund required positions</t>
  </si>
  <si>
    <t>Precondition 1-2: Adequate pool of workers to fill SC roles/positions</t>
  </si>
  <si>
    <t>Precondition 1-1: Ability to recruit quality candidates</t>
  </si>
  <si>
    <t>Leadership Skills</t>
  </si>
  <si>
    <t>SC Competencies</t>
  </si>
  <si>
    <t>Physical Environment</t>
  </si>
  <si>
    <t>Tools &amp; Equipment</t>
  </si>
  <si>
    <t>Sense of Ownership</t>
  </si>
  <si>
    <t>Support for Good Performance</t>
  </si>
  <si>
    <t>Understanding SC Responsibilities</t>
  </si>
  <si>
    <t>Understanding Role in Health System</t>
  </si>
  <si>
    <t>All SCM roles have required SCM competencies assigned to them</t>
  </si>
  <si>
    <t>Strong collaboration with local educational institutions related to SCM</t>
  </si>
  <si>
    <t>Documented lists exists of critical SCM competencies for all SC services</t>
  </si>
  <si>
    <t>Opportunities for leadership training are available to SC workers</t>
  </si>
  <si>
    <t>A public service competency review process (staff evaluation) exists</t>
  </si>
  <si>
    <t>SC staff can identify to which KPI(s) their work directly contributes</t>
  </si>
  <si>
    <t>SC staff know which responsibilities are included in their JDs</t>
  </si>
  <si>
    <t>SC staff discuss their roles and responsibilities with managers/supervisors</t>
  </si>
  <si>
    <t>All SC staff have individual staff development plans</t>
  </si>
  <si>
    <t>Equal Employment Opportunity (EEO) policies exist</t>
  </si>
  <si>
    <t>Environmental and occupational safety policies exist</t>
  </si>
  <si>
    <t>List exists of required characteristics for a safe and conducive environment</t>
  </si>
  <si>
    <t>Training materials exist on establishing a safe and clean work environment</t>
  </si>
  <si>
    <t>Sufficient funding allocated for maintenance of work environment</t>
  </si>
  <si>
    <t>Staff feel physical environment is safe, clean and conducive to performance</t>
  </si>
  <si>
    <t>System in place to capture and address workplace safety incidents</t>
  </si>
  <si>
    <t>List exists of necessary tools and equipment</t>
  </si>
  <si>
    <t>Training materials exist on how to use tools and equipment</t>
  </si>
  <si>
    <t>Sufficient funding allocated for procurement of tools and equipment</t>
  </si>
  <si>
    <t>Staff feel that they have access to necessary tools and equipment</t>
  </si>
  <si>
    <t>Staff agree that tools and equipment are in satisfactory condition</t>
  </si>
  <si>
    <t>A process for identifying and documenting poor performance is in place</t>
  </si>
  <si>
    <t>SC staff understand their role in the health system</t>
  </si>
  <si>
    <t>SC staff are able to describe the end-to-end supply chain</t>
  </si>
  <si>
    <t>SC staff are aware of their need for continuous education</t>
  </si>
  <si>
    <t>SC staff are able to describe the career path that applies to them</t>
  </si>
  <si>
    <t>SC staff agree that SC is a profession requiring specific competencies</t>
  </si>
  <si>
    <t>SC staff feels a sense of ownership towards tasks and challenges</t>
  </si>
  <si>
    <t>SC managers are involved in goal setting and planning activities</t>
  </si>
  <si>
    <t>Overall Scores</t>
  </si>
  <si>
    <t>Pathway 1  STAFFING</t>
  </si>
  <si>
    <t>Pathway 2  SKILLS</t>
  </si>
  <si>
    <t>Pathway 3  WORKING CONDITIONS</t>
  </si>
  <si>
    <t>Pathway 4  MOTIVATION</t>
  </si>
  <si>
    <t>Worksheets:</t>
  </si>
  <si>
    <t>Component Scores</t>
  </si>
  <si>
    <t>Graphics:</t>
  </si>
  <si>
    <t>INSTRUCTIONS</t>
  </si>
  <si>
    <t>Structured mentoring supervision systems in place for all SC staff</t>
  </si>
  <si>
    <t>Users of this tool are encouraged to decide on interventions that are best suited to their specific situation.</t>
  </si>
  <si>
    <t>Create the culture to value and support a competency-based recruitment system.</t>
  </si>
  <si>
    <t>Develop clear guidelines on how to document hiring processes.</t>
  </si>
  <si>
    <t>Widely disseminate effectively written job advertisements in the appropriate forums.</t>
  </si>
  <si>
    <t>Evaluate which outlets (e.g., newspaper, social media, trade publications, schools, referrals, online sites) produce the most applicants who meet qualifications.</t>
  </si>
  <si>
    <t>Integrate SC into the preservice curriculum and include SC coursework in health care degree programs (e.g., nursing, medical, laboratory, pharmacy, and health policy).</t>
  </si>
  <si>
    <t>Include pharmaceutical-specific coursework in existing SC degree programs.</t>
  </si>
  <si>
    <t>Align continuing professional development/education opportunities with career progression.</t>
  </si>
  <si>
    <t>Put in place staff development plans to support desired staff development.</t>
  </si>
  <si>
    <t>Implement a process for annual review of staff development plans.</t>
  </si>
  <si>
    <t>Build a supportive environment that allows staff to develop competence.</t>
  </si>
  <si>
    <t>The methodology for this assessment is based on the USAID HR for SCM Theory of Change.</t>
  </si>
  <si>
    <t>Traffic Light</t>
  </si>
  <si>
    <t>Donut 1-1</t>
  </si>
  <si>
    <t>Pie 1-1</t>
  </si>
  <si>
    <t>Donut 1-2</t>
  </si>
  <si>
    <t>Pie 1-2</t>
  </si>
  <si>
    <t>Donut 1-3</t>
  </si>
  <si>
    <t>Pie 1-3</t>
  </si>
  <si>
    <t>STAFFING</t>
  </si>
  <si>
    <t>Donut 2-1</t>
  </si>
  <si>
    <t>Pie 2-1</t>
  </si>
  <si>
    <t>Donut 2-2</t>
  </si>
  <si>
    <t>Pie 2-2</t>
  </si>
  <si>
    <t>Donut 2-3</t>
  </si>
  <si>
    <t>Pie 2-3</t>
  </si>
  <si>
    <t>Donut 3-1</t>
  </si>
  <si>
    <t>Pie 3-1</t>
  </si>
  <si>
    <t>Donut 3-2</t>
  </si>
  <si>
    <t>Pie 3-2</t>
  </si>
  <si>
    <t>Donut 3-3</t>
  </si>
  <si>
    <t>Pie 3-3</t>
  </si>
  <si>
    <t>Donut 4-1</t>
  </si>
  <si>
    <t>Pie 4-1</t>
  </si>
  <si>
    <t>Donut 4-2</t>
  </si>
  <si>
    <t>Pie 4-2</t>
  </si>
  <si>
    <t>Donut 4-3</t>
  </si>
  <si>
    <t>Pie 4-3</t>
  </si>
  <si>
    <t>SKILLS</t>
  </si>
  <si>
    <t>WORKING
CONDITIONS</t>
  </si>
  <si>
    <t>MOTIVATION</t>
  </si>
  <si>
    <t>WORKING CONDITIONS</t>
  </si>
  <si>
    <t>[COUNTRY NAME]</t>
  </si>
  <si>
    <t>…</t>
  </si>
  <si>
    <t>[Target group 1]</t>
  </si>
  <si>
    <t>[Target group n]</t>
  </si>
  <si>
    <t>Heat map</t>
  </si>
  <si>
    <t>Low score</t>
  </si>
  <si>
    <t>High score</t>
  </si>
  <si>
    <t>Implement interventions that reward problem-solving behaviours and outside-the-box approaches.</t>
  </si>
  <si>
    <t>Vacant SC positions are advertised externally</t>
  </si>
  <si>
    <t>All filled SC positions match qualifications and experience described in JDs</t>
  </si>
  <si>
    <t>SC pay scales reflect a clear career path</t>
  </si>
  <si>
    <t>SC salaries are competitive compared with industry</t>
  </si>
  <si>
    <t>SC salaries competitive with other government departments</t>
  </si>
  <si>
    <t>Present Situation</t>
  </si>
  <si>
    <t>4-Advanced</t>
  </si>
  <si>
    <t>2-Emergent</t>
  </si>
  <si>
    <t>1-Foundation</t>
  </si>
  <si>
    <t>3-Functional</t>
  </si>
  <si>
    <t>1-01</t>
  </si>
  <si>
    <t>1-02</t>
  </si>
  <si>
    <t>1-03</t>
  </si>
  <si>
    <t>1-04</t>
  </si>
  <si>
    <t>1-05</t>
  </si>
  <si>
    <t>1-06</t>
  </si>
  <si>
    <t>1-07</t>
  </si>
  <si>
    <t>1-08</t>
  </si>
  <si>
    <t>Conduct advocacy to transition non-permanent supply chain positions to officially permanent positions (this includes contractors and temporary positions).</t>
  </si>
  <si>
    <t>1-09</t>
  </si>
  <si>
    <t>1-10</t>
  </si>
  <si>
    <t>1-11</t>
  </si>
  <si>
    <t>1-12</t>
  </si>
  <si>
    <t>1-13</t>
  </si>
  <si>
    <t>1-14</t>
  </si>
  <si>
    <t>Create preservice training opportunities for SC personnel in both the public and private sectors.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</si>
  <si>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</si>
  <si>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</si>
  <si>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</si>
  <si>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</si>
  <si>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</si>
  <si>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</si>
  <si>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</si>
  <si>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</si>
  <si>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</si>
  <si>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Conduct activities to increase the completion rate of staff development plans, by providing opportunities for staff to meet requirements in their development plans.</t>
  </si>
  <si>
    <t>2-10</t>
  </si>
  <si>
    <t>2-11</t>
  </si>
  <si>
    <t>2-12</t>
  </si>
  <si>
    <t>Develop list of required tools and equipment for each level and share with all staff.</t>
  </si>
  <si>
    <t>3-10</t>
  </si>
  <si>
    <t>3-11</t>
  </si>
  <si>
    <t>3-12</t>
  </si>
  <si>
    <t>3-13</t>
  </si>
  <si>
    <t>Reform HR policy to ensure supervisors have authority to take disciplinary actions.</t>
  </si>
  <si>
    <t>Ensure relevant staff members have the skills to implement developed promotion systems.</t>
  </si>
  <si>
    <t>Hold staff orientation and onboarding to explain the health systems and the roles of individuals within that system.</t>
  </si>
  <si>
    <t>Ensure organogram reflects required hierarchy that enables staff to make and implement relevant decisions.</t>
  </si>
  <si>
    <t>4-10</t>
  </si>
  <si>
    <t>4-11</t>
  </si>
  <si>
    <t>Provide training to managers on adopting management styles that enable workers to make decisions and take ownership for their tasks and success.</t>
  </si>
  <si>
    <t>Maturity Level</t>
  </si>
  <si>
    <t>Training for supervisors includes anti-harassment in the workplace</t>
  </si>
  <si>
    <t>Employee satisfaction survey conducted each year</t>
  </si>
  <si>
    <t>A formal performance appraisal system (PAS) is in place</t>
  </si>
  <si>
    <t>Career progression (promotion) is linked to good performance</t>
  </si>
  <si>
    <t>Recruitment is unplanned and not transparent, potentially resulting in hiring the wrong people for the job</t>
  </si>
  <si>
    <t>Recruitment is planned, but not based on competency frameworks and detailed job descriptions</t>
  </si>
  <si>
    <t>Recruitment is planned and transparent, but not based on competency frameworks and not periodically evaluated</t>
  </si>
  <si>
    <t>Competency-based, transparent recruitment process, subject to intentional planning and constant evaluation</t>
  </si>
  <si>
    <t>Documented and periodically updated recruitment guidelines ensure an effective recruitment system</t>
  </si>
  <si>
    <t>No documented guidelines are in place to ensure fair and open competition in recruitment</t>
  </si>
  <si>
    <t>Draft guidelines are being developed to ensure fair and open competition in recruitment</t>
  </si>
  <si>
    <t>Guidelines exist for fair and open competition in recruitment, but they are not up-to-date</t>
  </si>
  <si>
    <t>Job descriptions do not exist, are not relevant, or are outdated</t>
  </si>
  <si>
    <t>Job descriptions exist but are not sufficiently specific to individual roles and responsibilities</t>
  </si>
  <si>
    <t>Job descriptions exist for all positions but they are not periodically updated</t>
  </si>
  <si>
    <t>JDs include: Purpose, duties, responsibilities, qualifications, experience, competencies, terms of employment</t>
  </si>
  <si>
    <t>There is a standard format for job descriptions, but needs improvement</t>
  </si>
  <si>
    <t>There is no documented standard format for writing job descriptions</t>
  </si>
  <si>
    <t>There is a standard format for job descriptions, but needs extensive revision</t>
  </si>
  <si>
    <t>Organogram is available, specifies critical SC positions, and is periodically updated</t>
  </si>
  <si>
    <t>An organogram of the organisation does not exist, or is outdated and no longer relevant</t>
  </si>
  <si>
    <t>Organogram is available, specifies critical SC positions, but not periodically updated</t>
  </si>
  <si>
    <t>Organogram includes critical SC positions</t>
  </si>
  <si>
    <t>Qualifications and experience are accurately described in JDs and complied with, for all SC positions</t>
  </si>
  <si>
    <t>Qualifications and experience are accurately described in JDs and complied with, for some SC positions</t>
  </si>
  <si>
    <t>A pathway exists for SC managerial staff to progress up the career ladder, but it is not documented</t>
  </si>
  <si>
    <t>A pathway exists for SC technical staff to progress up the career ladder, but it is not documented</t>
  </si>
  <si>
    <t>Career paths for managerial SC roles are currently being discussed and drafted</t>
  </si>
  <si>
    <t>Career paths for technical SC roles are currently being discussed and drafted</t>
  </si>
  <si>
    <t>A clear and documented pathway exists for SC managerial staff to progress up the career ladder</t>
  </si>
  <si>
    <t>A clear and documented pathway exists for SC technical staff to progress up the career ladder</t>
  </si>
  <si>
    <t>There is no evidence that career paths for managerial SC roles exist</t>
  </si>
  <si>
    <t>There is no evidence that career paths for technical SC roles exist</t>
  </si>
  <si>
    <t>All critical SC staff positions are filled</t>
  </si>
  <si>
    <t>All critical SC job positions are vacant</t>
  </si>
  <si>
    <t>Many critical SC job positions are vacant</t>
  </si>
  <si>
    <t>Some critical SC job positions are vacant</t>
  </si>
  <si>
    <t>Limited funding is available to fill some of the SC vacancies</t>
  </si>
  <si>
    <t>There is no funding available to fill SC vacancies, or there is a personnel stop</t>
  </si>
  <si>
    <t>Funding has been allocated to fill SC vacancies but is not readily available</t>
  </si>
  <si>
    <t>Funding has been allocated and is readily available to fill all SC vacancies</t>
  </si>
  <si>
    <t>Funding for salaries for critical SC positions is sustainable</t>
  </si>
  <si>
    <t>There are frequest delays in payment of salaries for SC critical positions, due to funding constraints</t>
  </si>
  <si>
    <t>There are occasional delays in payment of salaries for SC critical positions, due to funding constraints</t>
  </si>
  <si>
    <t>There is no clearly documented career path for any of the positions in the organisation</t>
  </si>
  <si>
    <t>There is a clearly documented career path for the organisation, but does not specify SC positions</t>
  </si>
  <si>
    <t>A clearly documented career path is in place for SC positions, but not linked to salary scales</t>
  </si>
  <si>
    <t>A clearly documented career path is in place whereby SC positions are linked to salary scales</t>
  </si>
  <si>
    <t>Salaries for critical SC positions are far below those in private sector industry</t>
  </si>
  <si>
    <t>Salaries for critical SC positions are below those in private sector industry</t>
  </si>
  <si>
    <t>Salaries for critical SC positions are slightly below those in private sector industry</t>
  </si>
  <si>
    <t>Salaries for critical SC positions are far below those in other government departments</t>
  </si>
  <si>
    <t>Salaries for critical SC positions are below those in other government departments</t>
  </si>
  <si>
    <t>Salaries for critical SC positions are slightly below those in other government departments</t>
  </si>
  <si>
    <t>Salaries for critical SC positions are comparable to those in private sector industry</t>
  </si>
  <si>
    <t>Salaries for critical SC positions are comparable to those in other government departments</t>
  </si>
  <si>
    <t>Salaries for SC managers are paid from sustainable internal resources (government budget)</t>
  </si>
  <si>
    <t>Salaries for ciritical SC positions are paid on time, partly or fully funded by external donor agencies</t>
  </si>
  <si>
    <t>The organogram of the organisation does not include critical SC positions</t>
  </si>
  <si>
    <t>JDs exist, but qualifications and experience are not clearly specified for SC positions</t>
  </si>
  <si>
    <t>Therea are no job descriptions (JDs) specifically for SC positions</t>
  </si>
  <si>
    <t>Vacant SC positions are always filled internally without external advertising</t>
  </si>
  <si>
    <t>Vacant SC positions are advertised externally, but always filled internally</t>
  </si>
  <si>
    <t>Vacant SC positions are advertised externally, based on a well-documented open recruitment procedure</t>
  </si>
  <si>
    <t>Vacant SC positions are advertised externally, but preference is often given to internal candidates</t>
  </si>
  <si>
    <t>There is no documented list of critical SCM competencies for all SC services</t>
  </si>
  <si>
    <t>SC managers are reasonably aware of critical competencies for an effective SC</t>
  </si>
  <si>
    <t>There is a documented list of critical SCM competencies, but SC managers are not familiar with it</t>
  </si>
  <si>
    <t>SC managers able to give detailed description of required competencies for all SC services</t>
  </si>
  <si>
    <t>There is a list of critical SCM competencies, but competencies not linked to SC roles</t>
  </si>
  <si>
    <t>There is a list of critical SCM competencies, but competencies linked only to critical SC roles</t>
  </si>
  <si>
    <t>All SC managerial and technical roles have required SCM competencies assigned to them</t>
  </si>
  <si>
    <t>Formal staff evaluation takes place at least annually, but only for selected SC staff</t>
  </si>
  <si>
    <t>Formal staff evaluation takes place at least annually, applies to all SC staff</t>
  </si>
  <si>
    <t>Formal staff competency evaluation took place more than a year ago</t>
  </si>
  <si>
    <t>There is no system in place for periodic competency evaluation of SC staff</t>
  </si>
  <si>
    <t>A Training Needs Assessment (TNA) for SC staff done at least every 5 years</t>
  </si>
  <si>
    <t>TNA for SC staff has never been done</t>
  </si>
  <si>
    <t>TNA for SC staff was done more than 3 years ago</t>
  </si>
  <si>
    <t>TNA for SC staff was done less than 3 years ago, but no training was implemented</t>
  </si>
  <si>
    <t>TNA for SC staff was done less than 3 years ago, and training was implemented accordingly</t>
  </si>
  <si>
    <t>No collaboration with local educational institutions related to SCM</t>
  </si>
  <si>
    <t>Weak collaboration with local educational institutions related to SCM</t>
  </si>
  <si>
    <t>Plans in place to collaborate with local educational institutions related to SCM</t>
  </si>
  <si>
    <t>The importance of leadership for SC workers is recognised and training is planned</t>
  </si>
  <si>
    <t>The importance of leadership for SC workers is recognised but there are no plans for training</t>
  </si>
  <si>
    <t>Leadership for the SC has high priority and training is always available to SC workers</t>
  </si>
  <si>
    <t>Leadership training has low priority and is not available to aspiring SC workers</t>
  </si>
  <si>
    <t>Aspiring SC staff given opportunity to take on more responsibility</t>
  </si>
  <si>
    <t>SC staff are never given additional tasks and  responsibilities, whether they want to or not</t>
  </si>
  <si>
    <t>There is a deliberate culture of empowerment whereby aspiring SC staff are given increasing responsibility</t>
  </si>
  <si>
    <t>Sometimes aspiring SC staff are given additional tasks and  responsibilities, if they are interested</t>
  </si>
  <si>
    <t>Aspiring SC staff are given additional tasks and  responsibilities, if they are interested</t>
  </si>
  <si>
    <t>There is no formal mentoring supervision system in place for any of the SC staff</t>
  </si>
  <si>
    <t>There are plans to implement a formal mentoring supervision system for all the SC staff</t>
  </si>
  <si>
    <t>A structured scheduled mentoring supervision system is fully operational, benefiting all SC staff</t>
  </si>
  <si>
    <t>A mentoring supervision system is in place, benefiting at least some of the SC staff, some of the time</t>
  </si>
  <si>
    <t>Opportunities for structured mentoring and coaching are available to SC workers</t>
  </si>
  <si>
    <t>There are no plans for a formal system for mentoring and coaching of SC staff</t>
  </si>
  <si>
    <t>A system for formal mentoring and coaching of SC staff is currently being developed</t>
  </si>
  <si>
    <t>Some SC workers are given the opportunity and time to engage in mentoring and coaching sessions</t>
  </si>
  <si>
    <t>All SC workers are given the opportunity and time to engage in structured mentoring and coaching sessions</t>
  </si>
  <si>
    <t>All SC staff participate in a regular mentoring or coaching program</t>
  </si>
  <si>
    <t>A formal documented mentoring or coaching programme for SC staff does not exist</t>
  </si>
  <si>
    <t>None of the SC staff participates in the available mentoring and coaching programme</t>
  </si>
  <si>
    <t>Some of the SC staff engage in mentoring/coaching activities, either as mentors or mentees</t>
  </si>
  <si>
    <t>All SC workers are formally tasked to engage in mentoring/coaching, either as mentors or mentees</t>
  </si>
  <si>
    <t>All individual SC staff have annual development plans, with details of expected learning targets</t>
  </si>
  <si>
    <t>Development plans with expected learning targets for individual SC staff do not exist</t>
  </si>
  <si>
    <t>Development plans with expected learning targets for individual SC staff are under development</t>
  </si>
  <si>
    <t>Some of the SC staff have annual development plans, with details of expected learning targets</t>
  </si>
  <si>
    <t>There are plans for regular meetings between SC staff and managers/ supervisors to discuss roles and responsibilies</t>
  </si>
  <si>
    <t>At irregular intervals, SC staff discuss their roles and responsibilities with managers/ supervisors</t>
  </si>
  <si>
    <t>At fixed intervals, SC staff discuss their roles and responsibilities with managers/ supervisors</t>
  </si>
  <si>
    <t>No formal opportunities exist for SC staff to discuss their roles and responsibilities with managers/ supervisors</t>
  </si>
  <si>
    <t>Individual development plans for SC staff based on periodic performance appraisal</t>
  </si>
  <si>
    <t>Individual development plans for some of the SC staff exist, but implementation is opportunistic</t>
  </si>
  <si>
    <t>Individual development plans for all SC staff are implemented and linked to formal periodic performance appraisal</t>
  </si>
  <si>
    <t>Individual development plans are implemented, but not linked to formal periodic performance appraisal</t>
  </si>
  <si>
    <t>Individual development plans for SC staff currently do not exist, so any training is opportunistic</t>
  </si>
  <si>
    <t>The majority of SC staff do not have copies of their job descriptions (JDs)</t>
  </si>
  <si>
    <t>SC staff have copies of their JDs, but nobody is able to recall the responsibilities included</t>
  </si>
  <si>
    <t>SC staff have copies of their JDs, while some are able to recall the responsibilities included</t>
  </si>
  <si>
    <t>All SC staff know exactly which responsibilities are included in their JDs</t>
  </si>
  <si>
    <t>KPIs for the SC do not exist, therefore the performance of the SC is not periodically evaluated</t>
  </si>
  <si>
    <t>All SC staff understand their contribution to KPIs, as a means to evaluate whether targets are reached</t>
  </si>
  <si>
    <t>KPIs for the SC do exist, but they are not used consistently to evaluate SC performance</t>
  </si>
  <si>
    <t>KPIs for the SC are used consistently, but only managerial and supervisory staff are familiar with them</t>
  </si>
  <si>
    <t>EEO policy does not exist, but there are concrete plans to draft such policy</t>
  </si>
  <si>
    <t>EEO policy exists, but compliance with the policy is not routinely monitored and reported</t>
  </si>
  <si>
    <t>Equal Employment Opportunity (EEO) policy does not exist, there are no plans to draft such policy</t>
  </si>
  <si>
    <t>EEO policy exists, compliance with the policy is routinely monitored and reported</t>
  </si>
  <si>
    <t>Environmental and occupational safety policies do not exist, there are no plans to draft such policy</t>
  </si>
  <si>
    <t>Environmental and occupational safety policies do not exist, there are plans to draft such policy</t>
  </si>
  <si>
    <t>Environmental and occupational safety policies exist, but compliance not strictly monitored</t>
  </si>
  <si>
    <t>Environmental and occupational safety policies in place, compliance strictly monitored</t>
  </si>
  <si>
    <t>Documented policies contribute to establishing and maintaining a zero-tolerance working environment</t>
  </si>
  <si>
    <t>Policies on harassment in the workplace do not exist, there are no plans to draft such policy</t>
  </si>
  <si>
    <t>Policies on harassment in the workplace do not exist, but there are plans to draft such policy</t>
  </si>
  <si>
    <t>Policies on harassment in the workplace exist, but compliance not strictly monitored</t>
  </si>
  <si>
    <t>SC supervisors are trained periodically, but anti-harassment in the workplace is never included</t>
  </si>
  <si>
    <t>During the past 12 months SC supervisors did not receive any training</t>
  </si>
  <si>
    <t>SC supervisors are periodically given training, specifically including anti-harassment in the workplace</t>
  </si>
  <si>
    <t>SC supervisors are trained periodically, but with very little attention given to anti-harassment in the workplace</t>
  </si>
  <si>
    <t>Employee satisfaction surveys for SC staff have never been carried out</t>
  </si>
  <si>
    <t>Employee satisfaction surveys for SC staff are carried out only when the staff leaves the service</t>
  </si>
  <si>
    <t>Employee satisfaction surveys for SC staff are carried out, but less than annually</t>
  </si>
  <si>
    <t>Employee satisfaction surveys for SC staff are carried out each year, and acted on by management</t>
  </si>
  <si>
    <t>SC workers frequently complain about the lack of documented guidelines for a safe and conducive work environment</t>
  </si>
  <si>
    <t>Conditions for a safe environment for SC staff are documented and clearly visualised in the workplace</t>
  </si>
  <si>
    <t>Documented guidelines for a safe and conducive work environment for SC staff are being drafted</t>
  </si>
  <si>
    <t>Documented guidelines for a safe and conducive work environment for SC staff exist, but are not known to SC staff</t>
  </si>
  <si>
    <t>Training materials related to establishing a safe and clean work environment do not exist</t>
  </si>
  <si>
    <t>Training materials related to establishing a safe and clean work environment are being drafted</t>
  </si>
  <si>
    <t>Documented learning materials available to all SC staff, on creating and maintaining a safe and clean work environment</t>
  </si>
  <si>
    <t>Documented learning materials exist and are available to all SC staff, but are seldom used for training</t>
  </si>
  <si>
    <t>Sufficient funding is available to maintain the work environment, evidenced by physical inspection</t>
  </si>
  <si>
    <t>No funding is available to maintain the work environment, evidenced by physical inspection</t>
  </si>
  <si>
    <t>Funding for maintenance of the work environment is allocated, but not used for that purpose</t>
  </si>
  <si>
    <t>Funding for maintenance of the work environment is allocated, but not sufficient</t>
  </si>
  <si>
    <t>All SC staff agree that the physical workplace is safe, clean and conducive to good job performance</t>
  </si>
  <si>
    <t>None of the SC staff feel that the physical workplace is safe, clean and conducive to good job performance</t>
  </si>
  <si>
    <t>Few of the SC staff feel that the physical workplace is safe, clean and conducive to good job performance</t>
  </si>
  <si>
    <t>Many of the SC staff feel that the physical workplace is safe, clean and conducive to good job performance</t>
  </si>
  <si>
    <t>Workplace safety incidents are always monitored, reported and addressed</t>
  </si>
  <si>
    <t>Workplace safety incidents are never reported</t>
  </si>
  <si>
    <t>A system is being developed to monitor, report and address workplace safety incidents</t>
  </si>
  <si>
    <t>Workplace safety incidents are sometimes monitored, reported and addressed</t>
  </si>
  <si>
    <t>A documented list of required tools and equipment exists and is readily available to all staff</t>
  </si>
  <si>
    <t>There is no documented list of required tools and equipment</t>
  </si>
  <si>
    <t>A documented list of required tools and equipment is being drafted</t>
  </si>
  <si>
    <t>A documented list of required tools and equipment exists, but is not readily available to all staff</t>
  </si>
  <si>
    <t>SC staff feel that they lack all the necessary tools and equipment to perform optimally</t>
  </si>
  <si>
    <t>SC staff feel that they lack some of the necessary tools and equipment to perform optimally</t>
  </si>
  <si>
    <t>SC staff feel that they have all the necessary tools and equipment to perform optimally</t>
  </si>
  <si>
    <t>SC staff feel that they lack many of the necessary tools and equipment to perform optimally</t>
  </si>
  <si>
    <t>Tools and equipment are incomplete, in poor condition and not replaced when necessary</t>
  </si>
  <si>
    <t>Tools and equipment are in excellent condition and immediately replaced by new items when necessary</t>
  </si>
  <si>
    <t>Tools and equipment are in good condition, but not immediately replaced by new items when necessary</t>
  </si>
  <si>
    <t>Tools and equipment are more or less complete, but many are in need of replacement</t>
  </si>
  <si>
    <t>Comprehensive training materials are available to all SC staff, explaining how to use tools and equipment</t>
  </si>
  <si>
    <t>No training materials exist for SC staff on how to use tools and equipment</t>
  </si>
  <si>
    <t>Some training materials exist for SC staff on how to use tools and equipment</t>
  </si>
  <si>
    <t>Training materials for SC staff on how to use tools and equipment is being developed</t>
  </si>
  <si>
    <t>Sustainable and sufficient funding is available to procure quality tools and equipment for the workplace</t>
  </si>
  <si>
    <t>No funding is available to procure tools and equipment for the workplace</t>
  </si>
  <si>
    <t>Limited funding is available to procure tools and equipment, from government budget</t>
  </si>
  <si>
    <t>Limited funding is available to procure tools and equipment, mainly from external sources</t>
  </si>
  <si>
    <t>A formal performance appraisal system applies to all SC staff and is linked to training and career progression</t>
  </si>
  <si>
    <t>The performance of the majority of SC staff is never formally evaluated</t>
  </si>
  <si>
    <t>A formal performance appraisal system is applied, but is not linked to training and career progression</t>
  </si>
  <si>
    <t>A formal performance appraisal system exists, but not consistently applied</t>
  </si>
  <si>
    <t>Evidence suggests that there is no link between good performance and career progression</t>
  </si>
  <si>
    <t>In some, but not all cases, there is a link between good performance and career progression</t>
  </si>
  <si>
    <t>All SC staff agree that career progression is always fair, based on merit and linked to good performance</t>
  </si>
  <si>
    <t>In many cases, there is a link between good performance and career progression</t>
  </si>
  <si>
    <t>A policy or guideline to identify, record and act on poor performance of SC staff is being drafted</t>
  </si>
  <si>
    <t>There is no system or process in place to identify, record and act on poor performance of SC staff</t>
  </si>
  <si>
    <t>A system is in place to identify, record and act on poor performance, but no feedback given to SC staff</t>
  </si>
  <si>
    <t>A system is in place to identify, record and act on poor performance, SC staff is given feedback</t>
  </si>
  <si>
    <t>Good performance by SC staff is never rewarded financially</t>
  </si>
  <si>
    <t>Good performance by SC staff is frequently rewarded financially</t>
  </si>
  <si>
    <t>Good performance by SC staff is sometimes rewarded financially</t>
  </si>
  <si>
    <t>Good performance by SC staff is never encouraged by way of non-financial incentives</t>
  </si>
  <si>
    <t>Good performance by SC staff is frequently encouraged by way of non-financial incentives</t>
  </si>
  <si>
    <t>There is no clear link between good performance by SC staff and non-financial incentives</t>
  </si>
  <si>
    <t>There is no clear link between good performance by SC staff and financial rewards</t>
  </si>
  <si>
    <t>Good performance by SC staff is sometimes rewarded non-financially</t>
  </si>
  <si>
    <t>All SC staff are able to explain how an affective SC contributes to improved health outcomes</t>
  </si>
  <si>
    <t>Some SC staff are able to explain how an affective SC contributes to improved health outcomes</t>
  </si>
  <si>
    <t>Many SC staff are able to explain how an affective SC contributes to improved health outcomes</t>
  </si>
  <si>
    <t>All SC staff are able to describe the end-to-end SC, from manufacturer to service point</t>
  </si>
  <si>
    <t>None of the SC staff are able to explain how an affective SC contributes to improved health outcomes</t>
  </si>
  <si>
    <t>None of the SC staff are able to describe the end-to-end SC, from manufacturer to service point</t>
  </si>
  <si>
    <t>Some SC staff are able to describe the end-to-end SC, from manufacturer to service point</t>
  </si>
  <si>
    <t>Many SC staff are able to describe the end-to-end SC, from manufacturer to service point</t>
  </si>
  <si>
    <t>None of the SC staff are able to describe SC managerial and technical competencies</t>
  </si>
  <si>
    <t>Some SC staff are able to describe SC managerial and technical competencies</t>
  </si>
  <si>
    <t>Many SC staff are able to describe SC managerial and technical competencies</t>
  </si>
  <si>
    <t>All SC staff are able to describe SC managerial and technical competencies</t>
  </si>
  <si>
    <t>All SC staff are aware of a career path that applies to them and are able to describe it</t>
  </si>
  <si>
    <t>Some SC staff are aware of a career path that applies to them and are able to describe it</t>
  </si>
  <si>
    <t>Many SC staff are aware of a career path that applies to them and are able to describe it</t>
  </si>
  <si>
    <t>None of the SC staff see continuous education as vital to improving their job performance</t>
  </si>
  <si>
    <t>Some SC staff see continuous education as vital to improving their job performance</t>
  </si>
  <si>
    <t>Many SC staff see continuous education as vital to improving their job performance</t>
  </si>
  <si>
    <t>All SC staff see continuous education as vital to improving their job performance</t>
  </si>
  <si>
    <t>None of the SC staff are aware of a career path whereby SC job positions are clearly defined</t>
  </si>
  <si>
    <t>None of the SC staff feel a sense of ownership towards their role, tasks and challenges</t>
  </si>
  <si>
    <t>Some SC staff feel a sense of ownership towards their role, tasks and challenges</t>
  </si>
  <si>
    <t>Many SC staff feel a sense of ownership towards their role, tasks and challenges</t>
  </si>
  <si>
    <t>All SC staff feel a sense of ownership towards their role, tasks and challenges</t>
  </si>
  <si>
    <t>SC managers are never involved in goal setting and planning activities</t>
  </si>
  <si>
    <t>SC managers are sometimes involved in goal setting and planning activities</t>
  </si>
  <si>
    <t>SC managers are often involved in goal setting and planning activities</t>
  </si>
  <si>
    <t>SC managers are always involved in goal setting and planning activities</t>
  </si>
  <si>
    <t>SC managers have authority to participate in high level decision making</t>
  </si>
  <si>
    <t>SC managers feel competent to take part in high level decision making</t>
  </si>
  <si>
    <t>SC managers take part in high level decision making</t>
  </si>
  <si>
    <t>SC managers have full authority to participate in high level decision making</t>
  </si>
  <si>
    <t>SC managers are sometimes invited to participate in high level decision making</t>
  </si>
  <si>
    <t>SC managers are often invited to participate in high level decision making</t>
  </si>
  <si>
    <t>SC managers feel highly competent to participate in high level decision making processes</t>
  </si>
  <si>
    <t>SC managers feel reasonably competent to participate in high level decision making processes</t>
  </si>
  <si>
    <t>SC managers do not feel competent at all to participate in high level decision making</t>
  </si>
  <si>
    <t>SC managers lack certain skills to participate in high level decision making</t>
  </si>
  <si>
    <t>SC managers are never invited to participate in meetings where high level decisions are made</t>
  </si>
  <si>
    <t>SC managers never take part in meetings where high level decisions are made</t>
  </si>
  <si>
    <t>SC managers always take part in meetings where high level decisions are made</t>
  </si>
  <si>
    <t>SC managers sometimes take part in meetings where high level decisions are made</t>
  </si>
  <si>
    <t>SC managers often take part in meetings where high level decisions are made</t>
  </si>
  <si>
    <t>Short Description</t>
  </si>
  <si>
    <t>Full Description</t>
  </si>
  <si>
    <t>Develop a review process for job descriptions</t>
  </si>
  <si>
    <t>Develop a competency-based recruitment system</t>
  </si>
  <si>
    <t>Draft and implement a retention strategy</t>
  </si>
  <si>
    <t>Develop pre-service training opportunities</t>
  </si>
  <si>
    <t>Integrate SC into the curricula of health care degree programs</t>
  </si>
  <si>
    <t>Include pharmaceutics in existing SC degree programs</t>
  </si>
  <si>
    <t>Develop SC-specific certificate and degree programs</t>
  </si>
  <si>
    <t>Develop a pay scale that links to required qualifications/competencies, as well as salary market analysis.</t>
  </si>
  <si>
    <t>Conduct salary market analysis (i.e., evaluating market rates for similar positions in similar locations).</t>
  </si>
  <si>
    <t>Develop a pay scale that links to a career path</t>
  </si>
  <si>
    <t>Develop and establish a formally recognised supply chain cadre.</t>
  </si>
  <si>
    <t>Establish a SC licensing and accreditation program</t>
  </si>
  <si>
    <t>Support advocacy for SC HR budgetary needs</t>
  </si>
  <si>
    <t>Develop an appropriate and transparent recruitment system, based on fair and open competition.</t>
  </si>
  <si>
    <t>Train staff in competency-based, fair and open recruitment.</t>
  </si>
  <si>
    <t>Support advocacy for SC HR budgetary needs, ensuring that funding is available for an effective SC operation.</t>
  </si>
  <si>
    <t>Train staff in principles of effective recruitment</t>
  </si>
  <si>
    <t>Link pay scale to required qualifications, competencies</t>
  </si>
  <si>
    <t>Transition non-permanent to permanent SC positions</t>
  </si>
  <si>
    <t>Develop an effective transparent recruitment system</t>
  </si>
  <si>
    <t>Develop guideline to document recruitment processes</t>
  </si>
  <si>
    <t>Publish job advertisements in the appropriate forums</t>
  </si>
  <si>
    <t>Evaluate effectiveness of job advertising media</t>
  </si>
  <si>
    <t>Define a career path that maps all SC positions</t>
  </si>
  <si>
    <t>Link professional development with career progression</t>
  </si>
  <si>
    <t>Adopt a recognised SC professional progression framework</t>
  </si>
  <si>
    <t>Define a career path within the organisation that maps low-level to upper-level experience.</t>
  </si>
  <si>
    <t>Establish a formally recognised SC cadre</t>
  </si>
  <si>
    <t>Establish a licensing and accreditation program for the supply chain.</t>
  </si>
  <si>
    <t>Promote the SC among students at secondary schools</t>
  </si>
  <si>
    <t>Promote the SC in certificate and degree programs</t>
  </si>
  <si>
    <t>Conduct activities that promote interest in and availability of the pharmaceutical supply chain within secondary schools.</t>
  </si>
  <si>
    <t>Conduct activities that promote pharmaceutical supply chain careers among students in supply chain certificate and degree programs.</t>
  </si>
  <si>
    <t>Conduct a salary market analysis</t>
  </si>
  <si>
    <t>Develop professional development plans for all SC positions</t>
  </si>
  <si>
    <t>Promote continual professional development for all SC staff</t>
  </si>
  <si>
    <t>Ensure that all staff are informed about their individual staff development plans.</t>
  </si>
  <si>
    <t>Conduct annual review of staff development plans</t>
  </si>
  <si>
    <t>Ensure high completion rates of staff development plans</t>
  </si>
  <si>
    <t>Build a supportive environment for staff development</t>
  </si>
  <si>
    <t>Improve access to and monitoring of tools for SC workers to use, to gain competence, such as books, courses, rotations etc.</t>
  </si>
  <si>
    <t>Provide access to learning resources for SC staff</t>
  </si>
  <si>
    <t>Create a review and approval process for creating and updating job descriptions. Review job descriptions against the local context and adapt/improve as appropriate.</t>
  </si>
  <si>
    <t>Develop an industry standard job description format</t>
  </si>
  <si>
    <t>Develop professional job descriptions for all SC positions</t>
  </si>
  <si>
    <t>Develop job descriptions for every position using a well-developed, thorough template and identify precise qualifications.</t>
  </si>
  <si>
    <t>Review the SC staff structure periodically</t>
  </si>
  <si>
    <t>Review positioning of SC function within the organogram</t>
  </si>
  <si>
    <t>Improve mentoring programs to address competency gaps</t>
  </si>
  <si>
    <t>Establish a system for self-assessment of SC competencies</t>
  </si>
  <si>
    <t>Ensure that routine performance appraisal leads to identification of skill gaps.</t>
  </si>
  <si>
    <t>Link periodic performance appraisal to skills development</t>
  </si>
  <si>
    <t>2-01</t>
  </si>
  <si>
    <t>2-02</t>
  </si>
  <si>
    <t>2-03</t>
  </si>
  <si>
    <t>2-04</t>
  </si>
  <si>
    <t>2-05</t>
  </si>
  <si>
    <t>2-06</t>
  </si>
  <si>
    <t>2-07</t>
  </si>
  <si>
    <t>2-08</t>
  </si>
  <si>
    <t>2-09</t>
  </si>
  <si>
    <t>2-13</t>
  </si>
  <si>
    <t>2-14</t>
  </si>
  <si>
    <t>Improve coaching programs to address skill gaps</t>
  </si>
  <si>
    <t>Stimulate and reward problem-solving behaviour</t>
  </si>
  <si>
    <t>Create an optimal emotional and social work environment</t>
  </si>
  <si>
    <t>Assess and improve the organisation’s current culture</t>
  </si>
  <si>
    <t>Task managers with improving social work environment</t>
  </si>
  <si>
    <t>Task managers with improving emotional work environment</t>
  </si>
  <si>
    <t>Ensure supervisors and middle management are responsible for building a conducive and improved social working environment.</t>
  </si>
  <si>
    <t>Ensure supervisors and middle management are responsible for building a conducive and improved emotional working environment.</t>
  </si>
  <si>
    <t>Conduct review of the SC organisational structure (by senior people within the organisation) to ensure that appropriate authority and accountability exist to manage SC end-to-end.</t>
  </si>
  <si>
    <t>Identify the optimal emotional and social environment for your organisation and incorporate this vision into management principles or the organisation’s values.</t>
  </si>
  <si>
    <t>Conduct advocacy to ensure that the organisational structure, within which the SC is positioned, is appropriate and allows adequate authority for effective operation (For example, advocate for why a particular department would operate more effectively as a division).</t>
  </si>
  <si>
    <t>Develop policies for occupational safety</t>
  </si>
  <si>
    <t>Develop anti-harassment policies, which contribute to improving organisational culture.</t>
  </si>
  <si>
    <t>Develop policies to address anti-harassment</t>
  </si>
  <si>
    <t>Develop policies to address anti-discrimination</t>
  </si>
  <si>
    <t>Develop anti-discrimination policies, which contribute to improving organisational culture.</t>
  </si>
  <si>
    <t>Familiarise staff with anti-harassment policies</t>
  </si>
  <si>
    <t>Familiarise staff with anti-discrimination policies</t>
  </si>
  <si>
    <t>Ensure onboarding or orientation processes to explain and build awareness of existing policies that impact organisation culture, including occupational safety.</t>
  </si>
  <si>
    <t>Train supervisors in workplace policy awareness</t>
  </si>
  <si>
    <t>Train supervisors in workplace policy enforcement</t>
  </si>
  <si>
    <t>Establish and maintain clean conducive work environment</t>
  </si>
  <si>
    <t>Develop checklist of required tools and equipment</t>
  </si>
  <si>
    <t>Ensure all tools and equipment are in good condition</t>
  </si>
  <si>
    <t>Introduce and foster a “checking” culture to confirm agreed tools and equipment are available and functional and used correctly.</t>
  </si>
  <si>
    <t>Prepare budget request for the tools and equipment required at all levels and advocate for inclusion of these resources in the budgets.</t>
  </si>
  <si>
    <t>3-01</t>
  </si>
  <si>
    <t>3-02</t>
  </si>
  <si>
    <t>3-03</t>
  </si>
  <si>
    <t>3-04</t>
  </si>
  <si>
    <t>3-05</t>
  </si>
  <si>
    <t>3-06</t>
  </si>
  <si>
    <t>3-07</t>
  </si>
  <si>
    <t>3-08</t>
  </si>
  <si>
    <t>3-09</t>
  </si>
  <si>
    <t>3-14</t>
  </si>
  <si>
    <t>3-15</t>
  </si>
  <si>
    <t>3-16</t>
  </si>
  <si>
    <t>3-17</t>
  </si>
  <si>
    <t>3-18</t>
  </si>
  <si>
    <t>3-19</t>
  </si>
  <si>
    <t>Replace missing or defective tools and equipment</t>
  </si>
  <si>
    <t>Establish a staff safety and health management system</t>
  </si>
  <si>
    <t>Familiarise SC staff with occupational safety policies</t>
  </si>
  <si>
    <t>Conduct workplace solution-focused leadership coaching</t>
  </si>
  <si>
    <t>Develop occupational safety policies for SC staff, which contribute to improving organisational culture.</t>
  </si>
  <si>
    <t>Develop or improve progressive disciplinary process</t>
  </si>
  <si>
    <t>Improve existing supportive supervision system</t>
  </si>
  <si>
    <t>Improve existing performance management system</t>
  </si>
  <si>
    <t>Improve existing supportive supervision system for SC staff.</t>
  </si>
  <si>
    <t>Establish a performance management system</t>
  </si>
  <si>
    <t>Establish a supportive supervision system</t>
  </si>
  <si>
    <t>Establish a supportive supervision system for all SC staff.</t>
  </si>
  <si>
    <t>Improve existing performance management system for SC staff.</t>
  </si>
  <si>
    <t>Ensure supervisors have authority to take disciplinary action</t>
  </si>
  <si>
    <t>Develop a formal recognition program for SC staff</t>
  </si>
  <si>
    <t>Develop and implement a competency-based promotion system.</t>
  </si>
  <si>
    <t>Train managers in implementing promotion systems</t>
  </si>
  <si>
    <t>Orientate new SC staff on their role in the health system</t>
  </si>
  <si>
    <t>Ensure organogram enables SC staff to take decisions</t>
  </si>
  <si>
    <t>Ensure job descriptions include reporting structures</t>
  </si>
  <si>
    <t>Ensure job descriptions include decision making duties</t>
  </si>
  <si>
    <t>Ensure job descriptions include reporting relationships and responsibilities for relevant positions.</t>
  </si>
  <si>
    <t>Ensure job descriptions include decision-making responsibilities for relevant positions.</t>
  </si>
  <si>
    <t>Train managers in delegating decision-making to staff</t>
  </si>
  <si>
    <t>Develop competency-based promotion systems</t>
  </si>
  <si>
    <t>4-02</t>
  </si>
  <si>
    <t>4-01</t>
  </si>
  <si>
    <t>4-03</t>
  </si>
  <si>
    <t>4-04</t>
  </si>
  <si>
    <t>4-05</t>
  </si>
  <si>
    <t>4-06</t>
  </si>
  <si>
    <t>4-07</t>
  </si>
  <si>
    <t>4-08</t>
  </si>
  <si>
    <t>4-09</t>
  </si>
  <si>
    <t>4-12</t>
  </si>
  <si>
    <t>4-13</t>
  </si>
  <si>
    <t>4-14</t>
  </si>
  <si>
    <t>4-15</t>
  </si>
  <si>
    <t>4-16</t>
  </si>
  <si>
    <t>Develop or review financial incentives for SC staff, in terms of salary and allowances, in order to improve staff motivation and satisfaction.</t>
  </si>
  <si>
    <t>Develop or review non-financial incentives for SC staff, such as training opportunities and participation at conferences, in order to improve staff motivation and satisfaction.</t>
  </si>
  <si>
    <t>3-20</t>
  </si>
  <si>
    <t>3-21</t>
  </si>
  <si>
    <t>3-22</t>
  </si>
  <si>
    <t>[blank]</t>
  </si>
  <si>
    <t>2-15</t>
  </si>
  <si>
    <t>2-16</t>
  </si>
  <si>
    <t>2-17</t>
  </si>
  <si>
    <t>4-17</t>
  </si>
  <si>
    <t>4-18</t>
  </si>
  <si>
    <t>4-19</t>
  </si>
  <si>
    <t>Select</t>
  </si>
  <si>
    <t>Select
CURRENT LEVEL</t>
  </si>
  <si>
    <t>Each position has documented roles and responsibilities, while all job descriptions are reviewed periodically</t>
  </si>
  <si>
    <t>P1</t>
  </si>
  <si>
    <t>P2</t>
  </si>
  <si>
    <t>P3</t>
  </si>
  <si>
    <t>P4</t>
  </si>
  <si>
    <t>HR4SCM</t>
  </si>
  <si>
    <t>Rapid Assessment</t>
  </si>
  <si>
    <t>No.</t>
  </si>
  <si>
    <t>Level 1
FOUNDATION</t>
  </si>
  <si>
    <t>Level 2
EMERGENT</t>
  </si>
  <si>
    <t>Level 3
FUNCTIONAL</t>
  </si>
  <si>
    <t>Level 4
ADVANCED</t>
  </si>
  <si>
    <t>Precondition 3-1: Favourable social and emotional environment</t>
  </si>
  <si>
    <t>Average score</t>
  </si>
  <si>
    <t>Develop or review financial incentives</t>
  </si>
  <si>
    <t>Develop or review non-financial incentives</t>
  </si>
  <si>
    <t>(this Worksheet is normally hidden)</t>
  </si>
  <si>
    <t>50-80%</t>
  </si>
  <si>
    <t>&gt; 80%</t>
  </si>
  <si>
    <t>&lt; 50%</t>
  </si>
  <si>
    <t>Social &amp; Emotional Environment</t>
  </si>
  <si>
    <t>Level</t>
  </si>
  <si>
    <t>Pathway</t>
  </si>
  <si>
    <t>51-60%</t>
  </si>
  <si>
    <t>61-70%</t>
  </si>
  <si>
    <t>71-80%</t>
  </si>
  <si>
    <t>81-90%</t>
  </si>
  <si>
    <t>91-100%</t>
  </si>
  <si>
    <t>&lt;= 50%</t>
  </si>
  <si>
    <t>2-18</t>
  </si>
  <si>
    <t>2-19</t>
  </si>
  <si>
    <t>2-20</t>
  </si>
  <si>
    <t>4-20</t>
  </si>
  <si>
    <t>Priority</t>
  </si>
  <si>
    <t>Relevance</t>
  </si>
  <si>
    <t>Score</t>
  </si>
  <si>
    <t>Policies exist on harassment in the workplace, especially of women</t>
  </si>
  <si>
    <t>A financial incentive system is in place and operational</t>
  </si>
  <si>
    <t>A non-financial incentive system is in place and operational</t>
  </si>
  <si>
    <t>Worksheet: Data Tables</t>
  </si>
  <si>
    <t>Worksheet: DropDowns</t>
  </si>
  <si>
    <t>PRIORITY INTERVENTIONS</t>
  </si>
  <si>
    <t>(For Assessment)</t>
  </si>
  <si>
    <t>(For Dashboard)</t>
  </si>
  <si>
    <t>Develop a professional format for job descriptions for SC functions for the different levels of the health system. Industry standard sets forth that job descriptions should include the following minimum components: (1) identifiers (e.g., job title, to whom position reports, department in which position exists, and job location); (2) responsibilities; (3) qualifications; (4) terms of employment; and if applicable, (5) special conditions. The standard may need to be adjusted for local context and/or within civil service protocols.</t>
  </si>
  <si>
    <t>Draft and implement a strategy to retain qualified staff.</t>
  </si>
  <si>
    <t>Ensure that career progression is matched by incrementing pay scales.</t>
  </si>
  <si>
    <t>Define and describe the organisation’s current culture as it applies to the SC workforce and consider how it can be improved.</t>
  </si>
  <si>
    <t>Develop certificate and degree programs, specifically focusing on the supply chain.</t>
  </si>
  <si>
    <t xml:space="preserve">Improve development-driven mentoring programmes, taking a more holistic approach to career development, addressing identified competency gaps. </t>
  </si>
  <si>
    <t>Improve performance driven coaching programmes, designed to improve the professional's on-the-job performance, typically in the short term, targeting specific skill gaps.</t>
  </si>
  <si>
    <t>Establish a system of self-assessment of staff competencies, in addition to formal performance appraisal, with staff and supervisor involvement.</t>
  </si>
  <si>
    <t>Link the SC staff structure to a recognised professional progression framework.</t>
  </si>
  <si>
    <t>Establish and maintain a clean and conducive work environment.</t>
  </si>
  <si>
    <t>Establish a system to manage the safety, welfare and health of SC staff.</t>
  </si>
  <si>
    <t>Ensure onboarding and/or orientation processes to explain and build awareness of existing policies that impact organisation culture, including anti-harassment.</t>
  </si>
  <si>
    <t>Ensure onboarding and/or orientation processes to explain and build awareness of existing policies that impact organisation culture, including anti-discrimination.</t>
  </si>
  <si>
    <t>Conduct workplace solution-focused leadership coaching for aspiring SC staff.</t>
  </si>
  <si>
    <t>Establish a performance management system for all SC staff.</t>
  </si>
  <si>
    <t>Develop a formal recognition program—that is, determine what accomplishments the program will recognise, e.g., length of service, how often recognition will occur and how employees will be recognised.</t>
  </si>
  <si>
    <t>Develop or improve a progressive disciplinary process, applicable to SC workers.</t>
  </si>
  <si>
    <t>Train supervisors on [1] identify and address harassment and discrimination, [2] follow policies and protocols—including local laws as appropriate—in responding to and reporting harassment/discrimination, [3] establish a zero-tolerance working environment, and [4] mentor their supervisees in all of the above. Note: Such training should explain conduct that violates the anti-harassment policy, the seriousness of the policy, and responsibilities of supervisors when they learn of alleged harassment.</t>
  </si>
  <si>
    <t>Provide training to supervisors in the skills necessary to implement and enforce workplace policies, including [1] identify and address harassment and discrimination, [2] follow policies and protocols—including local laws as appropriate—in responding to and reporting harassment/discrimination, [4] establish a zero-tolerance working environment, and [5] mentor their supervisees in all of the above. Note: Such training should explain conduct that violates the anti-harassment policy, the seriousness of the policy, and responsibilities of supervisors when they learn of alleged harassment.</t>
  </si>
  <si>
    <t>LINK to the USAID HR for SCM Theory of Change (needs internet)</t>
  </si>
  <si>
    <t>Detailed instructions on how to carry out this assessment are given in the accompanying Guide.</t>
  </si>
  <si>
    <t>General:</t>
  </si>
  <si>
    <t>The spider graph and bar charts in the Dashboard Worksheets (DB1…DB6) summarise the assessment findings.</t>
  </si>
  <si>
    <t>When conducting a multi-level Supply Chain assessment, create a separate Excel file for each level.</t>
  </si>
  <si>
    <t>When conducting an assessment for different user groups, create a separate Excel file for each group.</t>
  </si>
  <si>
    <t xml:space="preserve"> Pathway 1 [Staffing]</t>
  </si>
  <si>
    <t xml:space="preserve"> Pathway 2 [Skills]</t>
  </si>
  <si>
    <t xml:space="preserve"> Pathway 3 [Working Conditions]</t>
  </si>
  <si>
    <t xml:space="preserve"> Pathway 4 [Motivation]</t>
  </si>
  <si>
    <t>DB1 - Diagnostic Dashboard</t>
  </si>
  <si>
    <t>DB2 - View Maturity Levels</t>
  </si>
  <si>
    <t>Dashboards:</t>
  </si>
  <si>
    <t>DB3 - Traffic Light Scores</t>
  </si>
  <si>
    <t>DB4 - Fuel Gauge Scores</t>
  </si>
  <si>
    <t>Key indicators are formulated so that they are applicable to all levels of the Supply Chain.</t>
  </si>
  <si>
    <t>Graphs and interventions can be copied and used for presentation and reporting purposes.</t>
  </si>
  <si>
    <t>Assessment:</t>
  </si>
  <si>
    <t>Do the Assessment</t>
  </si>
  <si>
    <t>Status:</t>
  </si>
  <si>
    <t>Overall Progress</t>
  </si>
  <si>
    <t>Suggested priority interventions are the basis for further review and validation.</t>
  </si>
  <si>
    <t>LOW</t>
  </si>
  <si>
    <t>MED</t>
  </si>
  <si>
    <t>HIGH</t>
  </si>
  <si>
    <t>Interventions:</t>
  </si>
  <si>
    <t>BASKET OF INTERVENTIONS, THEORY OF CHANGE (TOC)</t>
  </si>
  <si>
    <t>&lt;</t>
  </si>
  <si>
    <t>Dashboard 1: Diagnostic Dashboard</t>
  </si>
  <si>
    <t>Dashboard 2: View Maturity Levels</t>
  </si>
  <si>
    <t>Dashboard 3: Traffic Light Scores</t>
  </si>
  <si>
    <t>Dashboard 4: Fuel Gauge Scores</t>
  </si>
  <si>
    <t>Dashboard 5: Traffic Light Matrix</t>
  </si>
  <si>
    <t>Dashboard 6: Heat Map Matrix</t>
  </si>
  <si>
    <t>DB5 - Traffic Light Matrix</t>
  </si>
  <si>
    <t>DB6 - Heat Map Matrix</t>
  </si>
  <si>
    <t>Priority Interventions</t>
  </si>
  <si>
    <t>Priority interventions resulting from the assessment are suggestions, subject to user review and validation.</t>
  </si>
  <si>
    <t>Feasibility</t>
  </si>
  <si>
    <t>Affordability</t>
  </si>
  <si>
    <t>Intervention Parameters</t>
  </si>
  <si>
    <t>Pathway Weight</t>
  </si>
  <si>
    <t>Assign Weights to Pathways</t>
  </si>
  <si>
    <t>Ext Support</t>
  </si>
  <si>
    <t>Interventions</t>
  </si>
  <si>
    <t>User options:</t>
  </si>
  <si>
    <t>Refer to the Guide that accompanies this tool.</t>
  </si>
  <si>
    <t>Time-bound</t>
  </si>
  <si>
    <t>Go to Assessment</t>
  </si>
  <si>
    <r>
      <rPr>
        <sz val="11"/>
        <rFont val="Symbol"/>
        <family val="1"/>
        <charset val="2"/>
      </rPr>
      <t>å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Score</t>
    </r>
  </si>
  <si>
    <t>Preview of Priority Interventions</t>
  </si>
  <si>
    <t>Rank</t>
  </si>
  <si>
    <t>Relative Score</t>
  </si>
  <si>
    <t>By default, intervention parameters are set to commonly applicable values.</t>
  </si>
  <si>
    <t>Change the intervention parameters and Pathway weights to suit your preferences.</t>
  </si>
  <si>
    <t>How intervention priority scores are calculated:</t>
  </si>
  <si>
    <t>Pathway Strength</t>
  </si>
  <si>
    <t>Pathway Rank</t>
  </si>
  <si>
    <t>Overall Rank</t>
  </si>
  <si>
    <t>Full list</t>
  </si>
  <si>
    <t>Reference</t>
  </si>
  <si>
    <t>Refer to the Guide for a full explanation of how intervention priorities are determined.</t>
  </si>
  <si>
    <t>Evaluate Interventions</t>
  </si>
  <si>
    <t>Your choices and settings affect the prioritisation of interventions.</t>
  </si>
  <si>
    <t>Worksheets are protected; only the text and values in the white cells can be changed.</t>
  </si>
  <si>
    <t>Graphs are populated automatically as you complete the assessment.</t>
  </si>
  <si>
    <t>Note that equal % scores means equal priority.</t>
  </si>
  <si>
    <t>(=1)</t>
  </si>
  <si>
    <t>(=2)</t>
  </si>
  <si>
    <t>(=3)</t>
  </si>
  <si>
    <t>(=80%)</t>
  </si>
  <si>
    <t>(=90%)</t>
  </si>
  <si>
    <t>(=100%)</t>
  </si>
  <si>
    <t>Pathway Weight &amp;
Parameter Rating</t>
  </si>
  <si>
    <t>The ultimate choice of interventions is the basis for an Action Plan.</t>
  </si>
  <si>
    <t>=</t>
  </si>
  <si>
    <t xml:space="preserve"> &lt; Enter Shortlist # (0…73)</t>
  </si>
  <si>
    <t>Intervention Parameters (Point Scores: Low=1  Med=2  High=3)</t>
  </si>
  <si>
    <t>The weaker the Pathway, the higher the intervention scores.</t>
  </si>
  <si>
    <t>A full description of all ToC interventions is given in the Guide (73 in total).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</si>
</sst>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8"/>
      <name val="Arial"/>
      <family val="2"/>
    </font>
    <font>
      <sz val="14"/>
      <color rgb="FF00B050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  <font>
      <sz val="11"/>
      <name val="Calibri"/>
      <family val="1"/>
      <charset val="2"/>
      <scheme val="minor"/>
    </font>
    <font>
      <sz val="10"/>
      <name val="Calibri"/>
      <family val="2"/>
      <scheme val="minor"/>
    </font>
    <font>
      <sz val="10"/>
      <color theme="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8CCE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372">
    <xf numFmtId="0" fontId="0" fillId="0" borderId="0" xfId="0"/>
    <xf numFmtId="0" fontId="2" fillId="0" borderId="0" xfId="0" applyFont="1"/>
    <xf numFmtId="0" fontId="11" fillId="4" borderId="0" xfId="0" applyFont="1" applyFill="1" applyAlignment="1" applyProtection="1"/>
    <xf numFmtId="0" fontId="9" fillId="4" borderId="0" xfId="0" applyFont="1" applyFill="1" applyAlignment="1" applyProtection="1">
      <alignment vertical="top"/>
    </xf>
    <xf numFmtId="0" fontId="10" fillId="4" borderId="0" xfId="0" applyFont="1" applyFill="1" applyAlignment="1" applyProtection="1">
      <alignment vertical="top"/>
    </xf>
    <xf numFmtId="0" fontId="13" fillId="4" borderId="0" xfId="0" applyFont="1" applyFill="1" applyAlignment="1" applyProtection="1">
      <alignment vertical="top"/>
    </xf>
    <xf numFmtId="0" fontId="0" fillId="4" borderId="0" xfId="0" applyFill="1" applyProtection="1"/>
    <xf numFmtId="0" fontId="23" fillId="4" borderId="0" xfId="0" applyFont="1" applyFill="1" applyBorder="1" applyProtection="1"/>
    <xf numFmtId="0" fontId="0" fillId="4" borderId="0" xfId="0" applyFill="1" applyBorder="1" applyProtection="1"/>
    <xf numFmtId="0" fontId="7" fillId="4" borderId="0" xfId="0" applyFont="1" applyFill="1" applyAlignment="1" applyProtection="1">
      <alignment horizontal="right" vertical="center"/>
    </xf>
    <xf numFmtId="0" fontId="0" fillId="4" borderId="0" xfId="0" applyFont="1" applyFill="1" applyProtection="1"/>
    <xf numFmtId="0" fontId="6" fillId="4" borderId="0" xfId="0" applyFont="1" applyFill="1" applyAlignment="1" applyProtection="1"/>
    <xf numFmtId="0" fontId="0" fillId="4" borderId="0" xfId="0" applyFill="1" applyAlignment="1" applyProtection="1">
      <alignment wrapText="1"/>
    </xf>
    <xf numFmtId="9" fontId="0" fillId="4" borderId="0" xfId="0" applyNumberFormat="1" applyFill="1" applyProtection="1"/>
    <xf numFmtId="0" fontId="19" fillId="4" borderId="0" xfId="0" applyFont="1" applyFill="1" applyBorder="1" applyProtection="1"/>
    <xf numFmtId="0" fontId="16" fillId="4" borderId="0" xfId="0" applyFont="1" applyFill="1" applyAlignment="1" applyProtection="1">
      <alignment horizontal="left"/>
    </xf>
    <xf numFmtId="0" fontId="0" fillId="4" borderId="0" xfId="0" applyFill="1" applyAlignment="1" applyProtection="1">
      <alignment horizontal="left"/>
    </xf>
    <xf numFmtId="0" fontId="17" fillId="4" borderId="0" xfId="0" applyFont="1" applyFill="1" applyAlignment="1" applyProtection="1">
      <alignment horizontal="left"/>
    </xf>
    <xf numFmtId="9" fontId="12" fillId="4" borderId="0" xfId="0" applyNumberFormat="1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/>
    <xf numFmtId="9" fontId="12" fillId="4" borderId="0" xfId="0" applyNumberFormat="1" applyFont="1" applyFill="1" applyAlignment="1" applyProtection="1">
      <alignment horizontal="left"/>
    </xf>
    <xf numFmtId="0" fontId="13" fillId="4" borderId="0" xfId="0" applyFont="1" applyFill="1" applyAlignment="1" applyProtection="1"/>
    <xf numFmtId="0" fontId="18" fillId="4" borderId="0" xfId="0" applyFont="1" applyFill="1" applyAlignment="1" applyProtection="1">
      <alignment horizontal="center" vertical="center" textRotation="90"/>
    </xf>
    <xf numFmtId="0" fontId="20" fillId="4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/>
    </xf>
    <xf numFmtId="0" fontId="21" fillId="4" borderId="0" xfId="0" applyFont="1" applyFill="1" applyAlignment="1" applyProtection="1">
      <alignment horizontal="center"/>
    </xf>
    <xf numFmtId="0" fontId="12" fillId="4" borderId="0" xfId="0" applyFont="1" applyFill="1" applyBorder="1" applyAlignment="1" applyProtection="1">
      <alignment horizontal="left"/>
    </xf>
    <xf numFmtId="0" fontId="12" fillId="4" borderId="0" xfId="0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/>
    <xf numFmtId="0" fontId="14" fillId="4" borderId="0" xfId="0" applyFont="1" applyFill="1" applyProtection="1"/>
    <xf numFmtId="0" fontId="0" fillId="11" borderId="8" xfId="0" applyFont="1" applyFill="1" applyBorder="1" applyAlignment="1">
      <alignment horizontal="center" vertical="center" wrapText="1"/>
    </xf>
    <xf numFmtId="9" fontId="0" fillId="9" borderId="8" xfId="0" applyNumberFormat="1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9" fontId="0" fillId="9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vertical="center"/>
    </xf>
    <xf numFmtId="9" fontId="0" fillId="4" borderId="0" xfId="0" applyNumberForma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4" borderId="0" xfId="0" applyFont="1" applyFill="1" applyAlignment="1" applyProtection="1">
      <alignment horizontal="center" vertical="top"/>
    </xf>
    <xf numFmtId="0" fontId="0" fillId="4" borderId="0" xfId="0" applyFill="1" applyAlignment="1" applyProtection="1">
      <alignment horizontal="center"/>
    </xf>
    <xf numFmtId="0" fontId="13" fillId="4" borderId="0" xfId="0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right" vertical="center"/>
    </xf>
    <xf numFmtId="0" fontId="0" fillId="4" borderId="0" xfId="0" applyFont="1" applyFill="1" applyBorder="1" applyProtection="1"/>
    <xf numFmtId="0" fontId="0" fillId="4" borderId="0" xfId="0" applyFont="1" applyFill="1" applyAlignment="1" applyProtection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ont="1" applyFill="1" applyAlignment="1">
      <alignment horizont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/>
    <xf numFmtId="0" fontId="0" fillId="4" borderId="0" xfId="0" applyFill="1" applyAlignment="1">
      <alignment horizontal="center" vertical="top" wrapText="1"/>
    </xf>
    <xf numFmtId="9" fontId="0" fillId="0" borderId="0" xfId="0" applyNumberFormat="1" applyFont="1" applyAlignment="1">
      <alignment horizont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25" fillId="4" borderId="0" xfId="1" applyFont="1" applyFill="1" applyBorder="1" applyAlignment="1" applyProtection="1">
      <alignment vertical="top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9" fontId="13" fillId="0" borderId="1" xfId="0" applyNumberFormat="1" applyFont="1" applyBorder="1" applyAlignment="1">
      <alignment horizont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9" fontId="13" fillId="0" borderId="0" xfId="0" applyNumberFormat="1" applyFont="1" applyAlignment="1">
      <alignment horizontal="center"/>
    </xf>
    <xf numFmtId="0" fontId="13" fillId="0" borderId="0" xfId="0" applyFont="1" applyAlignment="1"/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/>
    <xf numFmtId="0" fontId="12" fillId="0" borderId="0" xfId="0" applyFont="1" applyAlignment="1">
      <alignment horizontal="center"/>
    </xf>
    <xf numFmtId="2" fontId="13" fillId="0" borderId="0" xfId="0" applyNumberFormat="1" applyFont="1" applyBorder="1" applyAlignment="1">
      <alignment horizontal="center"/>
    </xf>
    <xf numFmtId="9" fontId="13" fillId="13" borderId="1" xfId="0" applyNumberFormat="1" applyFont="1" applyFill="1" applyBorder="1" applyAlignment="1">
      <alignment horizontal="center" vertical="center"/>
    </xf>
    <xf numFmtId="9" fontId="13" fillId="19" borderId="1" xfId="0" applyNumberFormat="1" applyFont="1" applyFill="1" applyBorder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9" fontId="13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19" borderId="1" xfId="0" applyFont="1" applyFill="1" applyBorder="1" applyAlignment="1">
      <alignment vertical="center"/>
    </xf>
    <xf numFmtId="0" fontId="13" fillId="13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right" vertical="center" wrapText="1"/>
    </xf>
    <xf numFmtId="0" fontId="13" fillId="19" borderId="1" xfId="0" applyFont="1" applyFill="1" applyBorder="1" applyAlignment="1">
      <alignment horizontal="right" vertical="center" wrapText="1"/>
    </xf>
    <xf numFmtId="0" fontId="13" fillId="13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8" fillId="4" borderId="0" xfId="0" applyFont="1" applyFill="1" applyBorder="1" applyAlignment="1">
      <alignment horizontal="right" vertical="center"/>
    </xf>
    <xf numFmtId="0" fontId="1" fillId="4" borderId="0" xfId="3" applyFill="1"/>
    <xf numFmtId="0" fontId="35" fillId="4" borderId="0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0" fillId="4" borderId="0" xfId="1" applyFont="1" applyFill="1" applyBorder="1" applyAlignment="1" applyProtection="1">
      <alignment horizontal="right" vertical="top"/>
    </xf>
    <xf numFmtId="0" fontId="0" fillId="4" borderId="0" xfId="1" applyFont="1" applyFill="1" applyBorder="1" applyAlignment="1" applyProtection="1">
      <alignment vertical="top"/>
    </xf>
    <xf numFmtId="0" fontId="13" fillId="4" borderId="0" xfId="1" applyFont="1" applyFill="1" applyBorder="1" applyAlignment="1" applyProtection="1">
      <alignment vertical="top"/>
    </xf>
    <xf numFmtId="0" fontId="32" fillId="4" borderId="0" xfId="1" applyFont="1" applyFill="1" applyBorder="1" applyAlignment="1" applyProtection="1">
      <alignment vertical="top"/>
    </xf>
    <xf numFmtId="9" fontId="0" fillId="4" borderId="0" xfId="0" applyNumberFormat="1" applyFill="1" applyAlignment="1">
      <alignment horizontal="left"/>
    </xf>
    <xf numFmtId="0" fontId="0" fillId="6" borderId="15" xfId="0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39" fillId="4" borderId="0" xfId="1" applyFont="1" applyFill="1" applyBorder="1" applyAlignment="1" applyProtection="1">
      <alignment vertical="top"/>
    </xf>
    <xf numFmtId="0" fontId="40" fillId="4" borderId="0" xfId="1" applyFont="1" applyFill="1" applyBorder="1" applyAlignment="1" applyProtection="1">
      <alignment horizontal="right" vertical="top"/>
    </xf>
    <xf numFmtId="0" fontId="39" fillId="4" borderId="0" xfId="1" applyFont="1" applyFill="1" applyBorder="1" applyAlignment="1" applyProtection="1">
      <alignment vertical="top" wrapText="1"/>
    </xf>
    <xf numFmtId="0" fontId="40" fillId="4" borderId="0" xfId="1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25" fillId="4" borderId="0" xfId="0" applyFont="1" applyFill="1" applyAlignment="1" applyProtection="1">
      <alignment vertical="center"/>
    </xf>
    <xf numFmtId="0" fontId="24" fillId="4" borderId="0" xfId="2" applyFill="1" applyAlignment="1" applyProtection="1">
      <alignment horizontal="center" vertical="center"/>
    </xf>
    <xf numFmtId="9" fontId="0" fillId="4" borderId="12" xfId="0" applyNumberFormat="1" applyFill="1" applyBorder="1" applyAlignment="1" applyProtection="1">
      <alignment horizontal="center" vertical="center"/>
    </xf>
    <xf numFmtId="9" fontId="0" fillId="4" borderId="14" xfId="0" applyNumberFormat="1" applyFill="1" applyBorder="1" applyAlignment="1" applyProtection="1">
      <alignment horizontal="center" vertical="center"/>
    </xf>
    <xf numFmtId="9" fontId="0" fillId="4" borderId="13" xfId="0" applyNumberForma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 vertical="center"/>
    </xf>
    <xf numFmtId="9" fontId="0" fillId="4" borderId="0" xfId="0" applyNumberFormat="1" applyFill="1" applyBorder="1" applyAlignment="1" applyProtection="1">
      <alignment horizontal="center" vertical="center"/>
    </xf>
    <xf numFmtId="0" fontId="25" fillId="4" borderId="0" xfId="0" applyFont="1" applyFill="1" applyAlignment="1" applyProtection="1">
      <alignment vertical="top"/>
    </xf>
    <xf numFmtId="0" fontId="0" fillId="4" borderId="0" xfId="0" applyFill="1" applyAlignment="1" applyProtection="1">
      <alignment vertical="top"/>
    </xf>
    <xf numFmtId="0" fontId="0" fillId="4" borderId="0" xfId="0" applyFill="1" applyAlignment="1" applyProtection="1">
      <alignment horizontal="center" vertical="top"/>
    </xf>
    <xf numFmtId="0" fontId="0" fillId="4" borderId="0" xfId="0" applyFont="1" applyFill="1" applyAlignment="1" applyProtection="1">
      <alignment horizontal="center" vertical="top"/>
    </xf>
    <xf numFmtId="0" fontId="0" fillId="4" borderId="0" xfId="0" applyFill="1" applyAlignment="1" applyProtection="1">
      <alignment horizontal="left" vertical="top"/>
    </xf>
    <xf numFmtId="0" fontId="13" fillId="4" borderId="0" xfId="0" applyFont="1" applyFill="1" applyAlignment="1" applyProtection="1">
      <alignment horizontal="left" vertical="center"/>
    </xf>
    <xf numFmtId="0" fontId="28" fillId="4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horizontal="center" vertical="center"/>
    </xf>
    <xf numFmtId="0" fontId="29" fillId="4" borderId="0" xfId="0" applyFont="1" applyFill="1" applyBorder="1" applyAlignment="1" applyProtection="1">
      <alignment horizontal="center" vertical="center" textRotation="90"/>
    </xf>
    <xf numFmtId="0" fontId="0" fillId="8" borderId="9" xfId="0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center" vertical="center" wrapText="1"/>
    </xf>
    <xf numFmtId="0" fontId="2" fillId="8" borderId="5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shrinkToFit="1"/>
    </xf>
    <xf numFmtId="0" fontId="0" fillId="4" borderId="0" xfId="0" applyFill="1" applyBorder="1" applyAlignment="1" applyProtection="1">
      <alignment vertical="center"/>
    </xf>
    <xf numFmtId="0" fontId="0" fillId="8" borderId="10" xfId="0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0" fillId="8" borderId="11" xfId="0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center" vertical="center" wrapText="1"/>
    </xf>
    <xf numFmtId="49" fontId="27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right" vertical="center"/>
    </xf>
    <xf numFmtId="9" fontId="0" fillId="4" borderId="1" xfId="0" applyNumberFormat="1" applyFont="1" applyFill="1" applyBorder="1" applyAlignment="1" applyProtection="1">
      <alignment horizontal="center" vertical="center"/>
    </xf>
    <xf numFmtId="0" fontId="34" fillId="4" borderId="0" xfId="0" applyFont="1" applyFill="1" applyAlignment="1" applyProtection="1">
      <alignment horizontal="left" vertical="center"/>
    </xf>
    <xf numFmtId="0" fontId="33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vertical="center"/>
    </xf>
    <xf numFmtId="0" fontId="0" fillId="6" borderId="9" xfId="0" applyFill="1" applyBorder="1" applyAlignment="1" applyProtection="1">
      <alignment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shrinkToFit="1"/>
    </xf>
    <xf numFmtId="0" fontId="0" fillId="6" borderId="10" xfId="0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6" fillId="4" borderId="0" xfId="0" applyFont="1" applyFill="1" applyAlignment="1" applyProtection="1">
      <alignment horizontal="right" vertical="center"/>
    </xf>
    <xf numFmtId="0" fontId="0" fillId="14" borderId="9" xfId="0" applyFill="1" applyBorder="1" applyAlignment="1" applyProtection="1">
      <alignment vertical="center"/>
    </xf>
    <xf numFmtId="0" fontId="12" fillId="14" borderId="1" xfId="0" applyFont="1" applyFill="1" applyBorder="1" applyAlignment="1" applyProtection="1">
      <alignment horizontal="center" vertical="center" wrapText="1"/>
    </xf>
    <xf numFmtId="0" fontId="2" fillId="14" borderId="5" xfId="0" applyFont="1" applyFill="1" applyBorder="1" applyAlignment="1" applyProtection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shrinkToFit="1"/>
    </xf>
    <xf numFmtId="0" fontId="0" fillId="14" borderId="10" xfId="0" applyFill="1" applyBorder="1" applyAlignment="1" applyProtection="1">
      <alignment vertical="center"/>
    </xf>
    <xf numFmtId="0" fontId="0" fillId="14" borderId="11" xfId="0" applyFill="1" applyBorder="1" applyAlignment="1" applyProtection="1">
      <alignment vertical="center"/>
    </xf>
    <xf numFmtId="0" fontId="2" fillId="14" borderId="1" xfId="0" applyFont="1" applyFill="1" applyBorder="1" applyAlignment="1" applyProtection="1">
      <alignment horizontal="center" vertical="center" wrapText="1"/>
    </xf>
    <xf numFmtId="0" fontId="0" fillId="7" borderId="9" xfId="0" applyFill="1" applyBorder="1" applyAlignment="1" applyProtection="1">
      <alignment vertical="center"/>
    </xf>
    <xf numFmtId="0" fontId="12" fillId="7" borderId="1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shrinkToFit="1"/>
    </xf>
    <xf numFmtId="0" fontId="0" fillId="7" borderId="10" xfId="0" applyFill="1" applyBorder="1" applyAlignment="1" applyProtection="1">
      <alignment vertical="center"/>
    </xf>
    <xf numFmtId="0" fontId="0" fillId="7" borderId="11" xfId="0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center" vertical="center" wrapText="1"/>
    </xf>
    <xf numFmtId="1" fontId="2" fillId="4" borderId="0" xfId="0" applyNumberFormat="1" applyFont="1" applyFill="1" applyAlignment="1" applyProtection="1">
      <alignment vertical="center"/>
    </xf>
    <xf numFmtId="1" fontId="2" fillId="4" borderId="0" xfId="0" applyNumberFormat="1" applyFont="1" applyFill="1" applyAlignment="1" applyProtection="1">
      <alignment horizontal="center" vertical="center"/>
    </xf>
    <xf numFmtId="0" fontId="26" fillId="4" borderId="0" xfId="0" applyFont="1" applyFill="1" applyAlignment="1" applyProtection="1">
      <alignment horizontal="center" vertical="center"/>
    </xf>
    <xf numFmtId="1" fontId="1" fillId="4" borderId="0" xfId="3" applyNumberFormat="1" applyFill="1" applyAlignment="1">
      <alignment horizontal="center"/>
    </xf>
    <xf numFmtId="0" fontId="2" fillId="4" borderId="0" xfId="3" applyFont="1" applyFill="1"/>
    <xf numFmtId="1" fontId="2" fillId="4" borderId="0" xfId="3" applyNumberFormat="1" applyFont="1" applyFill="1" applyAlignment="1">
      <alignment horizontal="left"/>
    </xf>
    <xf numFmtId="1" fontId="2" fillId="4" borderId="0" xfId="3" applyNumberFormat="1" applyFont="1" applyFill="1" applyAlignment="1">
      <alignment horizontal="center"/>
    </xf>
    <xf numFmtId="1" fontId="3" fillId="4" borderId="0" xfId="3" applyNumberFormat="1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1" fillId="4" borderId="0" xfId="3" applyFill="1" applyAlignment="1">
      <alignment horizontal="center"/>
    </xf>
    <xf numFmtId="0" fontId="2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9" fillId="4" borderId="0" xfId="0" applyFont="1" applyFill="1"/>
    <xf numFmtId="0" fontId="0" fillId="4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1" fillId="4" borderId="0" xfId="0" applyFont="1" applyFill="1" applyBorder="1" applyProtection="1"/>
    <xf numFmtId="0" fontId="9" fillId="4" borderId="0" xfId="0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horizontal="center" vertical="top"/>
    </xf>
    <xf numFmtId="0" fontId="11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top" wrapText="1"/>
    </xf>
    <xf numFmtId="0" fontId="13" fillId="4" borderId="0" xfId="0" applyFont="1" applyFill="1" applyBorder="1" applyAlignment="1" applyProtection="1">
      <alignment horizontal="center" vertical="top"/>
    </xf>
    <xf numFmtId="0" fontId="13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horizontal="center" vertical="top" shrinkToFit="1"/>
    </xf>
    <xf numFmtId="0" fontId="13" fillId="4" borderId="0" xfId="0" applyFont="1" applyFill="1" applyBorder="1" applyAlignment="1" applyProtection="1">
      <alignment vertical="top" shrinkToFit="1"/>
    </xf>
    <xf numFmtId="0" fontId="39" fillId="4" borderId="0" xfId="0" applyFont="1" applyFill="1" applyBorder="1" applyAlignment="1" applyProtection="1">
      <alignment horizontal="center" vertical="top"/>
    </xf>
    <xf numFmtId="0" fontId="39" fillId="4" borderId="0" xfId="0" applyFont="1" applyFill="1" applyBorder="1" applyAlignment="1" applyProtection="1">
      <alignment vertical="top"/>
    </xf>
    <xf numFmtId="0" fontId="32" fillId="4" borderId="0" xfId="0" applyFont="1" applyFill="1" applyBorder="1" applyAlignment="1" applyProtection="1">
      <alignment horizontal="center" vertical="top"/>
    </xf>
    <xf numFmtId="0" fontId="32" fillId="4" borderId="0" xfId="0" applyFont="1" applyFill="1" applyBorder="1" applyAlignment="1" applyProtection="1">
      <alignment vertical="top"/>
    </xf>
    <xf numFmtId="49" fontId="39" fillId="4" borderId="0" xfId="0" applyNumberFormat="1" applyFont="1" applyFill="1" applyBorder="1" applyAlignment="1" applyProtection="1">
      <alignment horizontal="center" vertical="top" wrapText="1"/>
    </xf>
    <xf numFmtId="0" fontId="13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9" fillId="4" borderId="0" xfId="0" applyFont="1" applyFill="1" applyBorder="1" applyAlignment="1" applyProtection="1">
      <alignment horizontal="center" vertical="center"/>
    </xf>
    <xf numFmtId="0" fontId="2" fillId="4" borderId="0" xfId="1" applyFont="1" applyFill="1" applyBorder="1" applyAlignment="1" applyProtection="1">
      <alignment horizontal="right" vertical="top"/>
    </xf>
    <xf numFmtId="0" fontId="12" fillId="4" borderId="0" xfId="0" applyFont="1" applyFill="1" applyBorder="1" applyAlignment="1" applyProtection="1">
      <alignment horizontal="center" vertical="top"/>
    </xf>
    <xf numFmtId="0" fontId="12" fillId="4" borderId="0" xfId="0" applyFont="1" applyFill="1" applyBorder="1" applyAlignment="1" applyProtection="1">
      <alignment vertical="top"/>
    </xf>
    <xf numFmtId="0" fontId="13" fillId="4" borderId="0" xfId="1" applyFont="1" applyFill="1" applyBorder="1" applyAlignment="1" applyProtection="1">
      <alignment vertical="top" wrapText="1"/>
    </xf>
    <xf numFmtId="1" fontId="13" fillId="4" borderId="0" xfId="0" applyNumberFormat="1" applyFont="1" applyFill="1" applyBorder="1" applyAlignment="1" applyProtection="1">
      <alignment horizontal="center" vertical="top" wrapText="1"/>
    </xf>
    <xf numFmtId="0" fontId="13" fillId="4" borderId="0" xfId="0" applyFont="1" applyFill="1" applyBorder="1" applyAlignment="1" applyProtection="1">
      <alignment horizontal="center" vertical="top" wrapText="1"/>
    </xf>
    <xf numFmtId="0" fontId="2" fillId="4" borderId="1" xfId="1" applyFont="1" applyFill="1" applyBorder="1" applyAlignment="1" applyProtection="1">
      <alignment horizontal="center" vertical="top"/>
    </xf>
    <xf numFmtId="0" fontId="2" fillId="4" borderId="1" xfId="1" applyFont="1" applyFill="1" applyBorder="1" applyAlignment="1" applyProtection="1">
      <alignment vertical="top"/>
    </xf>
    <xf numFmtId="0" fontId="12" fillId="4" borderId="1" xfId="0" applyFont="1" applyFill="1" applyBorder="1" applyAlignment="1" applyProtection="1">
      <alignment vertical="top" wrapText="1"/>
    </xf>
    <xf numFmtId="0" fontId="13" fillId="4" borderId="1" xfId="0" applyFont="1" applyFill="1" applyBorder="1" applyAlignment="1" applyProtection="1">
      <alignment horizontal="center" vertical="top" wrapText="1" shrinkToFit="1"/>
    </xf>
    <xf numFmtId="0" fontId="13" fillId="4" borderId="1" xfId="0" applyFont="1" applyFill="1" applyBorder="1" applyAlignment="1" applyProtection="1">
      <alignment vertical="top" wrapText="1" shrinkToFit="1"/>
    </xf>
    <xf numFmtId="0" fontId="13" fillId="4" borderId="1" xfId="0" applyFont="1" applyFill="1" applyBorder="1" applyAlignment="1" applyProtection="1">
      <alignment vertical="top" wrapText="1"/>
    </xf>
    <xf numFmtId="0" fontId="2" fillId="4" borderId="1" xfId="1" applyFont="1" applyFill="1" applyBorder="1" applyAlignment="1" applyProtection="1">
      <alignment horizontal="center" vertical="top" wrapText="1"/>
    </xf>
    <xf numFmtId="0" fontId="2" fillId="4" borderId="1" xfId="1" applyFont="1" applyFill="1" applyBorder="1" applyAlignment="1" applyProtection="1">
      <alignment vertical="top" wrapText="1"/>
    </xf>
    <xf numFmtId="0" fontId="15" fillId="4" borderId="0" xfId="0" applyFont="1" applyFill="1" applyAlignment="1">
      <alignment vertical="center"/>
    </xf>
    <xf numFmtId="0" fontId="0" fillId="4" borderId="0" xfId="0" applyFill="1" applyAlignment="1"/>
    <xf numFmtId="0" fontId="0" fillId="4" borderId="0" xfId="0" applyFill="1" applyAlignment="1">
      <alignment vertical="top"/>
    </xf>
    <xf numFmtId="0" fontId="5" fillId="15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top"/>
    </xf>
    <xf numFmtId="0" fontId="13" fillId="4" borderId="1" xfId="0" applyFont="1" applyFill="1" applyBorder="1" applyAlignment="1" applyProtection="1">
      <alignment horizontal="center" vertical="top" wrapText="1"/>
    </xf>
    <xf numFmtId="9" fontId="13" fillId="4" borderId="1" xfId="0" applyNumberFormat="1" applyFont="1" applyFill="1" applyBorder="1" applyAlignment="1" applyProtection="1">
      <alignment horizontal="center" vertical="top" wrapText="1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0" fillId="8" borderId="16" xfId="0" applyFill="1" applyBorder="1" applyAlignment="1">
      <alignment horizontal="center"/>
    </xf>
    <xf numFmtId="0" fontId="9" fillId="4" borderId="0" xfId="0" applyFont="1" applyFill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/>
    </xf>
    <xf numFmtId="1" fontId="13" fillId="4" borderId="1" xfId="0" applyNumberFormat="1" applyFont="1" applyFill="1" applyBorder="1" applyAlignment="1" applyProtection="1">
      <alignment horizontal="center" vertical="top" wrapText="1"/>
    </xf>
    <xf numFmtId="0" fontId="36" fillId="4" borderId="0" xfId="0" applyFont="1" applyFill="1" applyBorder="1" applyAlignment="1" applyProtection="1">
      <alignment horizontal="right" vertical="center"/>
    </xf>
    <xf numFmtId="0" fontId="24" fillId="4" borderId="0" xfId="2" applyFill="1" applyAlignment="1" applyProtection="1">
      <alignment horizontal="right" vertical="top"/>
    </xf>
    <xf numFmtId="9" fontId="13" fillId="4" borderId="0" xfId="0" applyNumberFormat="1" applyFont="1" applyFill="1" applyBorder="1" applyAlignment="1" applyProtection="1">
      <alignment horizontal="center" vertical="top" wrapText="1"/>
    </xf>
    <xf numFmtId="164" fontId="13" fillId="4" borderId="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/>
    </xf>
    <xf numFmtId="0" fontId="43" fillId="4" borderId="1" xfId="0" applyFont="1" applyFill="1" applyBorder="1" applyAlignment="1" applyProtection="1">
      <alignment horizontal="center" vertical="top"/>
    </xf>
    <xf numFmtId="0" fontId="0" fillId="4" borderId="15" xfId="0" applyFill="1" applyBorder="1" applyAlignment="1">
      <alignment horizontal="left"/>
    </xf>
    <xf numFmtId="0" fontId="9" fillId="4" borderId="0" xfId="0" applyFont="1" applyFill="1" applyBorder="1" applyAlignment="1" applyProtection="1"/>
    <xf numFmtId="0" fontId="24" fillId="4" borderId="0" xfId="2" applyFill="1" applyAlignment="1">
      <alignment horizontal="right" vertical="top"/>
    </xf>
    <xf numFmtId="0" fontId="0" fillId="4" borderId="0" xfId="0" applyFill="1" applyBorder="1" applyAlignment="1">
      <alignment horizontal="center" vertical="center"/>
    </xf>
    <xf numFmtId="0" fontId="24" fillId="4" borderId="0" xfId="2" applyFill="1" applyBorder="1" applyAlignment="1">
      <alignment horizontal="right" vertical="center"/>
    </xf>
    <xf numFmtId="0" fontId="24" fillId="4" borderId="0" xfId="2" applyFill="1" applyAlignment="1" applyProtection="1">
      <alignment vertical="top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right" vertical="center"/>
    </xf>
    <xf numFmtId="0" fontId="13" fillId="15" borderId="1" xfId="0" applyFont="1" applyFill="1" applyBorder="1" applyAlignment="1" applyProtection="1">
      <alignment horizontal="center" vertical="top" wrapText="1"/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1" fontId="0" fillId="4" borderId="0" xfId="0" applyNumberFormat="1" applyFill="1" applyAlignment="1" applyProtection="1">
      <alignment horizontal="center"/>
    </xf>
    <xf numFmtId="0" fontId="11" fillId="4" borderId="0" xfId="0" applyFont="1" applyFill="1" applyBorder="1" applyAlignment="1" applyProtection="1">
      <alignment horizontal="left" vertical="center"/>
    </xf>
    <xf numFmtId="9" fontId="0" fillId="4" borderId="0" xfId="0" applyNumberFormat="1" applyFill="1" applyAlignment="1" applyProtection="1">
      <alignment horizontal="left"/>
    </xf>
    <xf numFmtId="0" fontId="38" fillId="4" borderId="0" xfId="0" applyFont="1" applyFill="1" applyBorder="1" applyAlignment="1" applyProtection="1">
      <alignment horizontal="right" vertical="center"/>
    </xf>
    <xf numFmtId="0" fontId="0" fillId="8" borderId="16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0" fillId="19" borderId="15" xfId="0" applyFill="1" applyBorder="1" applyAlignment="1" applyProtection="1">
      <alignment horizontal="center"/>
    </xf>
    <xf numFmtId="0" fontId="0" fillId="13" borderId="15" xfId="0" applyFill="1" applyBorder="1" applyAlignment="1" applyProtection="1">
      <alignment horizontal="center"/>
    </xf>
    <xf numFmtId="0" fontId="31" fillId="4" borderId="0" xfId="0" applyFont="1" applyFill="1" applyProtection="1"/>
    <xf numFmtId="164" fontId="0" fillId="4" borderId="0" xfId="0" applyNumberFormat="1" applyFill="1" applyAlignment="1" applyProtection="1">
      <alignment horizontal="center" wrapText="1"/>
    </xf>
    <xf numFmtId="0" fontId="0" fillId="4" borderId="0" xfId="0" applyFill="1" applyAlignment="1" applyProtection="1">
      <alignment horizontal="center" wrapText="1"/>
    </xf>
    <xf numFmtId="0" fontId="0" fillId="4" borderId="15" xfId="0" applyFill="1" applyBorder="1" applyAlignment="1" applyProtection="1">
      <alignment horizontal="left"/>
    </xf>
    <xf numFmtId="164" fontId="0" fillId="4" borderId="0" xfId="0" applyNumberFormat="1" applyFill="1" applyAlignment="1" applyProtection="1">
      <alignment horizontal="center"/>
    </xf>
    <xf numFmtId="49" fontId="39" fillId="4" borderId="0" xfId="0" quotePrefix="1" applyNumberFormat="1" applyFont="1" applyFill="1" applyBorder="1" applyAlignment="1" applyProtection="1">
      <alignment horizontal="center" vertical="center" shrinkToFit="1"/>
    </xf>
    <xf numFmtId="9" fontId="45" fillId="4" borderId="0" xfId="0" applyNumberFormat="1" applyFont="1" applyFill="1" applyBorder="1" applyAlignment="1" applyProtection="1">
      <alignment horizontal="left" vertical="center"/>
    </xf>
    <xf numFmtId="2" fontId="13" fillId="4" borderId="1" xfId="0" applyNumberFormat="1" applyFont="1" applyFill="1" applyBorder="1" applyAlignment="1" applyProtection="1">
      <alignment horizontal="center" vertical="top" wrapText="1"/>
    </xf>
    <xf numFmtId="0" fontId="24" fillId="4" borderId="0" xfId="2" applyFill="1" applyAlignment="1" applyProtection="1">
      <alignment vertical="top"/>
    </xf>
    <xf numFmtId="0" fontId="0" fillId="0" borderId="0" xfId="0" applyAlignment="1">
      <alignment vertical="top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13" fillId="5" borderId="5" xfId="0" applyFont="1" applyFill="1" applyBorder="1" applyAlignment="1" applyProtection="1"/>
    <xf numFmtId="0" fontId="13" fillId="5" borderId="6" xfId="0" applyFont="1" applyFill="1" applyBorder="1" applyAlignment="1" applyProtection="1"/>
    <xf numFmtId="0" fontId="13" fillId="5" borderId="7" xfId="0" applyFont="1" applyFill="1" applyBorder="1" applyAlignment="1" applyProtection="1"/>
    <xf numFmtId="0" fontId="13" fillId="7" borderId="5" xfId="0" applyFont="1" applyFill="1" applyBorder="1" applyAlignment="1" applyProtection="1"/>
    <xf numFmtId="0" fontId="13" fillId="7" borderId="6" xfId="0" applyFont="1" applyFill="1" applyBorder="1" applyAlignment="1" applyProtection="1"/>
    <xf numFmtId="0" fontId="13" fillId="7" borderId="7" xfId="0" applyFont="1" applyFill="1" applyBorder="1" applyAlignment="1" applyProtection="1"/>
    <xf numFmtId="0" fontId="13" fillId="8" borderId="5" xfId="0" applyFont="1" applyFill="1" applyBorder="1" applyAlignment="1" applyProtection="1">
      <alignment horizontal="left"/>
    </xf>
    <xf numFmtId="0" fontId="13" fillId="8" borderId="6" xfId="0" applyFont="1" applyFill="1" applyBorder="1" applyAlignment="1" applyProtection="1">
      <alignment horizontal="left"/>
    </xf>
    <xf numFmtId="0" fontId="13" fillId="8" borderId="7" xfId="0" applyFont="1" applyFill="1" applyBorder="1" applyAlignment="1" applyProtection="1">
      <alignment horizontal="left"/>
    </xf>
    <xf numFmtId="0" fontId="13" fillId="6" borderId="5" xfId="0" applyFont="1" applyFill="1" applyBorder="1" applyAlignment="1" applyProtection="1">
      <alignment horizontal="left"/>
    </xf>
    <xf numFmtId="0" fontId="13" fillId="6" borderId="6" xfId="0" applyFont="1" applyFill="1" applyBorder="1" applyAlignment="1" applyProtection="1">
      <alignment horizontal="left"/>
    </xf>
    <xf numFmtId="0" fontId="13" fillId="6" borderId="7" xfId="0" applyFont="1" applyFill="1" applyBorder="1" applyAlignment="1" applyProtection="1">
      <alignment horizontal="left"/>
    </xf>
    <xf numFmtId="0" fontId="22" fillId="5" borderId="5" xfId="0" applyFont="1" applyFill="1" applyBorder="1" applyAlignment="1" applyProtection="1"/>
    <xf numFmtId="0" fontId="22" fillId="5" borderId="6" xfId="0" applyFont="1" applyFill="1" applyBorder="1" applyAlignment="1" applyProtection="1"/>
    <xf numFmtId="0" fontId="22" fillId="5" borderId="7" xfId="0" applyFont="1" applyFill="1" applyBorder="1" applyAlignment="1" applyProtection="1"/>
    <xf numFmtId="0" fontId="22" fillId="7" borderId="5" xfId="0" applyFont="1" applyFill="1" applyBorder="1" applyAlignment="1" applyProtection="1"/>
    <xf numFmtId="0" fontId="22" fillId="7" borderId="6" xfId="0" applyFont="1" applyFill="1" applyBorder="1" applyAlignment="1" applyProtection="1"/>
    <xf numFmtId="0" fontId="22" fillId="7" borderId="7" xfId="0" applyFont="1" applyFill="1" applyBorder="1" applyAlignment="1" applyProtection="1"/>
    <xf numFmtId="0" fontId="13" fillId="5" borderId="5" xfId="0" applyFont="1" applyFill="1" applyBorder="1" applyAlignment="1" applyProtection="1">
      <alignment horizontal="left"/>
    </xf>
    <xf numFmtId="0" fontId="13" fillId="5" borderId="6" xfId="0" applyFont="1" applyFill="1" applyBorder="1" applyAlignment="1" applyProtection="1">
      <alignment horizontal="left"/>
    </xf>
    <xf numFmtId="0" fontId="13" fillId="5" borderId="7" xfId="0" applyFont="1" applyFill="1" applyBorder="1" applyAlignment="1" applyProtection="1">
      <alignment horizontal="left"/>
    </xf>
    <xf numFmtId="0" fontId="22" fillId="8" borderId="5" xfId="0" applyFont="1" applyFill="1" applyBorder="1" applyAlignment="1" applyProtection="1"/>
    <xf numFmtId="0" fontId="22" fillId="8" borderId="6" xfId="0" applyFont="1" applyFill="1" applyBorder="1" applyAlignment="1" applyProtection="1"/>
    <xf numFmtId="0" fontId="22" fillId="8" borderId="7" xfId="0" applyFont="1" applyFill="1" applyBorder="1" applyAlignment="1" applyProtection="1"/>
    <xf numFmtId="0" fontId="22" fillId="6" borderId="5" xfId="0" applyFont="1" applyFill="1" applyBorder="1" applyAlignment="1" applyProtection="1"/>
    <xf numFmtId="0" fontId="22" fillId="6" borderId="6" xfId="0" applyFont="1" applyFill="1" applyBorder="1" applyAlignment="1" applyProtection="1"/>
    <xf numFmtId="0" fontId="22" fillId="6" borderId="7" xfId="0" applyFont="1" applyFill="1" applyBorder="1" applyAlignment="1" applyProtection="1"/>
    <xf numFmtId="9" fontId="13" fillId="8" borderId="5" xfId="0" applyNumberFormat="1" applyFont="1" applyFill="1" applyBorder="1" applyAlignment="1" applyProtection="1">
      <alignment horizontal="left"/>
    </xf>
    <xf numFmtId="9" fontId="13" fillId="8" borderId="6" xfId="0" applyNumberFormat="1" applyFont="1" applyFill="1" applyBorder="1" applyAlignment="1" applyProtection="1">
      <alignment horizontal="left"/>
    </xf>
    <xf numFmtId="9" fontId="13" fillId="8" borderId="7" xfId="0" applyNumberFormat="1" applyFont="1" applyFill="1" applyBorder="1" applyAlignment="1" applyProtection="1">
      <alignment horizontal="left"/>
    </xf>
    <xf numFmtId="9" fontId="13" fillId="6" borderId="5" xfId="0" applyNumberFormat="1" applyFont="1" applyFill="1" applyBorder="1" applyAlignment="1" applyProtection="1">
      <alignment horizontal="left"/>
    </xf>
    <xf numFmtId="9" fontId="13" fillId="6" borderId="6" xfId="0" applyNumberFormat="1" applyFont="1" applyFill="1" applyBorder="1" applyAlignment="1" applyProtection="1">
      <alignment horizontal="left"/>
    </xf>
    <xf numFmtId="9" fontId="13" fillId="6" borderId="7" xfId="0" applyNumberFormat="1" applyFont="1" applyFill="1" applyBorder="1" applyAlignment="1" applyProtection="1">
      <alignment horizontal="left"/>
    </xf>
    <xf numFmtId="0" fontId="15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7" fillId="4" borderId="4" xfId="0" applyFont="1" applyFill="1" applyBorder="1" applyAlignment="1">
      <alignment horizontal="center"/>
    </xf>
    <xf numFmtId="0" fontId="7" fillId="4" borderId="0" xfId="3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3" applyFont="1" applyFill="1" applyAlignment="1">
      <alignment horizontal="left" vertical="center" wrapText="1"/>
    </xf>
    <xf numFmtId="0" fontId="2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13" fillId="4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1" fillId="4" borderId="0" xfId="0" applyFont="1" applyFill="1" applyBorder="1" applyAlignment="1" applyProtection="1"/>
    <xf numFmtId="0" fontId="0" fillId="0" borderId="0" xfId="0" applyAlignment="1"/>
    <xf numFmtId="0" fontId="9" fillId="4" borderId="5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4" fillId="4" borderId="0" xfId="0" applyFont="1" applyFill="1" applyBorder="1" applyAlignment="1" applyProtection="1">
      <alignment horizontal="left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20% - Accent3" xfId="1" builtinId="38"/>
    <cellStyle name="Hyperlink" xfId="2" builtinId="8"/>
    <cellStyle name="Normal" xfId="0" builtinId="0"/>
    <cellStyle name="Normal 2" xfId="3" xr:uid="{5D67DE71-D339-43E0-861C-7A2DCFFDE717}"/>
  </cellStyles>
  <dxfs count="169">
    <dxf>
      <font>
        <b val="0"/>
        <i val="0"/>
        <color theme="2"/>
      </font>
    </dxf>
    <dxf>
      <font>
        <b val="0"/>
        <i val="0"/>
        <color rgb="FFC00000"/>
      </font>
    </dxf>
    <dxf>
      <fill>
        <patternFill>
          <bgColor rgb="FFB1A0C7"/>
        </patternFill>
      </fill>
    </dxf>
    <dxf>
      <fill>
        <patternFill>
          <bgColor rgb="FFB8CCE4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B1A0C7"/>
        </patternFill>
      </fill>
    </dxf>
    <dxf>
      <fill>
        <patternFill>
          <bgColor rgb="FFB8CCE4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33CCCC"/>
        </patternFill>
      </fill>
    </dxf>
    <dxf>
      <fill>
        <patternFill>
          <bgColor rgb="FF0099FF"/>
        </patternFill>
      </fill>
    </dxf>
    <dxf>
      <font>
        <b val="0"/>
        <i val="0"/>
        <color rgb="FFC0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C00000"/>
      </font>
    </dxf>
    <dxf>
      <font>
        <b val="0"/>
        <i val="0"/>
        <color rgb="FF00B05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C0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00000"/>
      </font>
    </dxf>
    <dxf>
      <font>
        <b val="0"/>
        <i val="0"/>
        <color rgb="FF00B050"/>
      </font>
    </dxf>
    <dxf>
      <font>
        <color rgb="FFC00000"/>
      </font>
    </dxf>
    <dxf>
      <font>
        <b val="0"/>
        <i val="0"/>
        <color rgb="FF00B050"/>
      </font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 patternType="solid">
          <fgColor indexed="64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rgb="FFC00000"/>
      </font>
    </dxf>
  </dxfs>
  <tableStyles count="0" defaultTableStyle="TableStyleMedium2" defaultPivotStyle="PivotStyleLight16"/>
  <colors>
    <mruColors>
      <color rgb="FF66CCFF"/>
      <color rgb="FFFF9900"/>
      <color rgb="FFB1A0C7"/>
      <color rgb="FFB8CCE4"/>
      <color rgb="FF92D050"/>
      <color rgb="FFFF99FF"/>
      <color rgb="FF7030A0"/>
      <color rgb="FFFFCC66"/>
      <color rgb="FF00B05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ZA" sz="1100" b="0">
                <a:solidFill>
                  <a:schemeClr val="tx1">
                    <a:lumMod val="65000"/>
                    <a:lumOff val="35000"/>
                  </a:schemeClr>
                </a:solidFill>
              </a:rPr>
              <a:t>SPIDER</a:t>
            </a:r>
            <a:r>
              <a:rPr lang="en-ZA" sz="1100" b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GRAPH</a:t>
            </a:r>
            <a:endParaRPr lang="en-ZA" sz="1100" b="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1.3919890482247482E-2"/>
          <c:y val="1.2485697567894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94472720475865"/>
          <c:y val="0.23382975177876131"/>
          <c:w val="0.55149087506583661"/>
          <c:h val="0.64492740681073502"/>
        </c:manualLayout>
      </c:layout>
      <c:radarChart>
        <c:radarStyle val="filled"/>
        <c:varyColors val="0"/>
        <c:ser>
          <c:idx val="0"/>
          <c:order val="0"/>
          <c:tx>
            <c:strRef>
              <c:f>DataTables!$D$4</c:f>
              <c:strCache>
                <c:ptCount val="1"/>
                <c:pt idx="0">
                  <c:v>Pathway 1  STAFFING</c:v>
                </c:pt>
              </c:strCache>
            </c:strRef>
          </c:tx>
          <c:spPr>
            <a:solidFill>
              <a:srgbClr val="FF9900"/>
            </a:solidFill>
            <a:ln w="6350">
              <a:solidFill>
                <a:schemeClr val="accent6">
                  <a:lumMod val="50000"/>
                </a:schemeClr>
              </a:solidFill>
            </a:ln>
          </c:spPr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DataTables!$D$5:$D$16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6-444A-85A2-1941A2622880}"/>
            </c:ext>
          </c:extLst>
        </c:ser>
        <c:ser>
          <c:idx val="1"/>
          <c:order val="1"/>
          <c:tx>
            <c:strRef>
              <c:f>DataTables!$E$4</c:f>
              <c:strCache>
                <c:ptCount val="1"/>
                <c:pt idx="0">
                  <c:v>Pathway 2  SKILLS</c:v>
                </c:pt>
              </c:strCache>
            </c:strRef>
          </c:tx>
          <c:spPr>
            <a:solidFill>
              <a:srgbClr val="92D050"/>
            </a:solidFill>
            <a:ln w="6350">
              <a:solidFill>
                <a:srgbClr val="00B050"/>
              </a:solidFill>
            </a:ln>
          </c:spPr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DataTables!$E$5:$E$16</c:f>
              <c:numCache>
                <c:formatCode>0%</c:formatCode>
                <c:ptCount val="12"/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6-444A-85A2-1941A2622880}"/>
            </c:ext>
          </c:extLst>
        </c:ser>
        <c:ser>
          <c:idx val="2"/>
          <c:order val="2"/>
          <c:tx>
            <c:strRef>
              <c:f>DataTables!$F$4</c:f>
              <c:strCache>
                <c:ptCount val="1"/>
                <c:pt idx="0">
                  <c:v>Pathway 3  WORKING CONDITIONS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6350">
              <a:solidFill>
                <a:srgbClr val="0070C0"/>
              </a:solidFill>
            </a:ln>
          </c:spPr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DataTables!$F$5:$F$16</c:f>
              <c:numCache>
                <c:formatCode>0%</c:formatCode>
                <c:ptCount val="12"/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6-444A-85A2-1941A2622880}"/>
            </c:ext>
          </c:extLst>
        </c:ser>
        <c:ser>
          <c:idx val="3"/>
          <c:order val="3"/>
          <c:tx>
            <c:strRef>
              <c:f>DataTables!$G$4</c:f>
              <c:strCache>
                <c:ptCount val="1"/>
                <c:pt idx="0">
                  <c:v>Pathway 4  MOTIVATION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rgbClr val="7030A0"/>
              </a:solidFill>
            </a:ln>
          </c:spPr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DataTables!$G$5:$G$16</c:f>
              <c:numCache>
                <c:formatCode>0%</c:formatCode>
                <c:ptCount val="12"/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6-444A-85A2-1941A2622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547552"/>
        <c:axId val="439553824"/>
      </c:radarChart>
      <c:catAx>
        <c:axId val="439547552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53824"/>
        <c:crosses val="autoZero"/>
        <c:auto val="0"/>
        <c:lblAlgn val="ctr"/>
        <c:lblOffset val="100"/>
        <c:noMultiLvlLbl val="0"/>
      </c:catAx>
      <c:valAx>
        <c:axId val="4395538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0%" sourceLinked="1"/>
        <c:majorTickMark val="none"/>
        <c:minorTickMark val="none"/>
        <c:tickLblPos val="nextTo"/>
        <c:spPr>
          <a:solidFill>
            <a:sysClr val="window" lastClr="FFFFFF"/>
          </a:solidFill>
          <a:ln w="0"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4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538568783165917"/>
          <c:y val="5.3487122608730855E-2"/>
          <c:w val="0.68533690245170931"/>
          <c:h val="9.8199519808591956E-2"/>
        </c:manualLayout>
      </c:layout>
      <c:overlay val="0"/>
      <c:txPr>
        <a:bodyPr/>
        <a:lstStyle/>
        <a:p>
          <a:pPr>
            <a:defRPr sz="1200" baseline="0"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6350">
      <a:solidFill>
        <a:schemeClr val="tx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'DB4'!$B$31</c:f>
              <c:strCache>
                <c:ptCount val="1"/>
                <c:pt idx="0">
                  <c:v>Donut 3-1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546A-448B-8C9C-5FEDC2C4068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46A-448B-8C9C-5FEDC2C4068D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546A-448B-8C9C-5FEDC2C4068D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546A-448B-8C9C-5FEDC2C4068D}"/>
              </c:ext>
            </c:extLst>
          </c:dPt>
          <c:val>
            <c:numRef>
              <c:f>'DB4'!$B$32:$B$35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6A-448B-8C9C-5FEDC2C40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'DB4'!$C$31</c:f>
              <c:strCache>
                <c:ptCount val="1"/>
                <c:pt idx="0">
                  <c:v>Pie 3-1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546A-448B-8C9C-5FEDC2C4068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546A-448B-8C9C-5FEDC2C4068D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546A-448B-8C9C-5FEDC2C4068D}"/>
              </c:ext>
            </c:extLst>
          </c:dPt>
          <c:val>
            <c:numRef>
              <c:f>'DB4'!$C$32:$C$34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6A-448B-8C9C-5FEDC2C40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'DB4'!$E$31</c:f>
              <c:strCache>
                <c:ptCount val="1"/>
                <c:pt idx="0">
                  <c:v>Donut 3-2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3FAB-4CB4-8548-C844221E31F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3FAB-4CB4-8548-C844221E31F1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3FAB-4CB4-8548-C844221E31F1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3FAB-4CB4-8548-C844221E31F1}"/>
              </c:ext>
            </c:extLst>
          </c:dPt>
          <c:val>
            <c:numRef>
              <c:f>'DB4'!$E$32:$E$35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AB-4CB4-8548-C844221E3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'DB4'!$F$31</c:f>
              <c:strCache>
                <c:ptCount val="1"/>
                <c:pt idx="0">
                  <c:v>Pie 3-2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3FAB-4CB4-8548-C844221E31F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3FAB-4CB4-8548-C844221E31F1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3FAB-4CB4-8548-C844221E31F1}"/>
              </c:ext>
            </c:extLst>
          </c:dPt>
          <c:val>
            <c:numRef>
              <c:f>'DB4'!$F$32:$F$34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AB-4CB4-8548-C844221E3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'DB4'!$H$31</c:f>
              <c:strCache>
                <c:ptCount val="1"/>
                <c:pt idx="0">
                  <c:v>Donut 3-3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DFDB-4A98-8C07-19B486C2C0BF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DFDB-4A98-8C07-19B486C2C0BF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DFDB-4A98-8C07-19B486C2C0BF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DFDB-4A98-8C07-19B486C2C0BF}"/>
              </c:ext>
            </c:extLst>
          </c:dPt>
          <c:val>
            <c:numRef>
              <c:f>'DB4'!$H$32:$H$35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DB-4A98-8C07-19B486C2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'DB4'!$I$31</c:f>
              <c:strCache>
                <c:ptCount val="1"/>
                <c:pt idx="0">
                  <c:v>Pie 3-3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DFDB-4A98-8C07-19B486C2C0B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DFDB-4A98-8C07-19B486C2C0BF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DFDB-4A98-8C07-19B486C2C0BF}"/>
              </c:ext>
            </c:extLst>
          </c:dPt>
          <c:val>
            <c:numRef>
              <c:f>'DB4'!$I$32:$I$34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DB-4A98-8C07-19B486C2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'DB4'!$B$43</c:f>
              <c:strCache>
                <c:ptCount val="1"/>
                <c:pt idx="0">
                  <c:v>Donut 4-1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717A-4880-AA55-496B2E72DC2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717A-4880-AA55-496B2E72DC28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717A-4880-AA55-496B2E72DC28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717A-4880-AA55-496B2E72DC28}"/>
              </c:ext>
            </c:extLst>
          </c:dPt>
          <c:val>
            <c:numRef>
              <c:f>'DB4'!$B$44:$B$47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7A-4880-AA55-496B2E72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'DB4'!$C$43</c:f>
              <c:strCache>
                <c:ptCount val="1"/>
                <c:pt idx="0">
                  <c:v>Pie 4-1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717A-4880-AA55-496B2E72DC2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717A-4880-AA55-496B2E72DC28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717A-4880-AA55-496B2E72DC28}"/>
              </c:ext>
            </c:extLst>
          </c:dPt>
          <c:val>
            <c:numRef>
              <c:f>'DB4'!$C$44:$C$46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7A-4880-AA55-496B2E72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'DB4'!$E$43</c:f>
              <c:strCache>
                <c:ptCount val="1"/>
                <c:pt idx="0">
                  <c:v>Donut 4-2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5BE5-439B-B421-324958EA099F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E5-439B-B421-324958EA099F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5BE5-439B-B421-324958EA099F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5BE5-439B-B421-324958EA099F}"/>
              </c:ext>
            </c:extLst>
          </c:dPt>
          <c:val>
            <c:numRef>
              <c:f>'DB4'!$E$44:$E$47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E5-439B-B421-324958EA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'DB4'!$F$43</c:f>
              <c:strCache>
                <c:ptCount val="1"/>
                <c:pt idx="0">
                  <c:v>Pie 4-2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5BE5-439B-B421-324958EA099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5BE5-439B-B421-324958EA099F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5BE5-439B-B421-324958EA099F}"/>
              </c:ext>
            </c:extLst>
          </c:dPt>
          <c:val>
            <c:numRef>
              <c:f>'DB4'!$F$44:$F$46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BE5-439B-B421-324958EA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'DB4'!$H$43</c:f>
              <c:strCache>
                <c:ptCount val="1"/>
                <c:pt idx="0">
                  <c:v>Donut 4-3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0871-474E-B525-FD08380EEC2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0871-474E-B525-FD08380EEC28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0871-474E-B525-FD08380EEC28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0871-474E-B525-FD08380EEC28}"/>
              </c:ext>
            </c:extLst>
          </c:dPt>
          <c:val>
            <c:numRef>
              <c:f>'DB4'!$H$44:$H$47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71-474E-B525-FD08380E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'DB4'!$I$43</c:f>
              <c:strCache>
                <c:ptCount val="1"/>
                <c:pt idx="0">
                  <c:v>Pie 4-3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0871-474E-B525-FD08380EEC2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0871-474E-B525-FD08380EEC28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0871-474E-B525-FD08380EEC28}"/>
              </c:ext>
            </c:extLst>
          </c:dPt>
          <c:val>
            <c:numRef>
              <c:f>'DB4'!$I$44:$I$46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871-474E-B525-FD08380E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ZA" sz="1100" b="0" baseline="0">
                <a:latin typeface="Arial" panose="020B0604020202020204" pitchFamily="34" charset="0"/>
              </a:rPr>
              <a:t>COMPONENT SCORES</a:t>
            </a:r>
          </a:p>
        </c:rich>
      </c:tx>
      <c:layout>
        <c:manualLayout>
          <c:xMode val="edge"/>
          <c:yMode val="edge"/>
          <c:x val="2.3809523809523808E-2"/>
          <c:y val="2.4748640529893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DataTables!$D$4</c:f>
              <c:strCache>
                <c:ptCount val="1"/>
                <c:pt idx="0">
                  <c:v>Pathway 1  STAFFING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DataTables!$D$5:$D$16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B-4C25-9A9B-B26AD025F1B3}"/>
            </c:ext>
          </c:extLst>
        </c:ser>
        <c:ser>
          <c:idx val="1"/>
          <c:order val="1"/>
          <c:tx>
            <c:strRef>
              <c:f>DataTables!$E$4</c:f>
              <c:strCache>
                <c:ptCount val="1"/>
                <c:pt idx="0">
                  <c:v>Pathway 2  SKILLS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DataTables!$E$5:$E$16</c:f>
              <c:numCache>
                <c:formatCode>0%</c:formatCode>
                <c:ptCount val="12"/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B-4C25-9A9B-B26AD025F1B3}"/>
            </c:ext>
          </c:extLst>
        </c:ser>
        <c:ser>
          <c:idx val="2"/>
          <c:order val="2"/>
          <c:tx>
            <c:strRef>
              <c:f>DataTables!$F$4</c:f>
              <c:strCache>
                <c:ptCount val="1"/>
                <c:pt idx="0">
                  <c:v>Pathway 3  WORKING CONDITIONS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DataTables!$F$5:$F$16</c:f>
              <c:numCache>
                <c:formatCode>0%</c:formatCode>
                <c:ptCount val="12"/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B-4C25-9A9B-B26AD025F1B3}"/>
            </c:ext>
          </c:extLst>
        </c:ser>
        <c:ser>
          <c:idx val="3"/>
          <c:order val="3"/>
          <c:tx>
            <c:strRef>
              <c:f>DataTables!$G$4</c:f>
              <c:strCache>
                <c:ptCount val="1"/>
                <c:pt idx="0">
                  <c:v>Pathway 4  MOTIVATION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7030A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DataTables!$C$5:$C$16</c:f>
              <c:strCache>
                <c:ptCount val="12"/>
                <c:pt idx="0">
                  <c:v>Recruitment Process</c:v>
                </c:pt>
                <c:pt idx="1">
                  <c:v>Pool of SC Workers</c:v>
                </c:pt>
                <c:pt idx="2">
                  <c:v>Budget for SC Staff</c:v>
                </c:pt>
                <c:pt idx="3">
                  <c:v>SC Competencies</c:v>
                </c:pt>
                <c:pt idx="4">
                  <c:v>Leadership Skills</c:v>
                </c:pt>
                <c:pt idx="5">
                  <c:v>Understanding SC Responsibilities</c:v>
                </c:pt>
                <c:pt idx="6">
                  <c:v>Social &amp; Emotional Environment</c:v>
                </c:pt>
                <c:pt idx="7">
                  <c:v>Physical Environment</c:v>
                </c:pt>
                <c:pt idx="8">
                  <c:v>Tools &amp; Equipment</c:v>
                </c:pt>
                <c:pt idx="9">
                  <c:v>Support for Good Performance</c:v>
                </c:pt>
                <c:pt idx="10">
                  <c:v>Understanding Role in Health System</c:v>
                </c:pt>
                <c:pt idx="11">
                  <c:v>Sense of Ownership</c:v>
                </c:pt>
              </c:strCache>
            </c:strRef>
          </c:cat>
          <c:val>
            <c:numRef>
              <c:f>DataTables!$G$5:$G$16</c:f>
              <c:numCache>
                <c:formatCode>0%</c:formatCode>
                <c:ptCount val="12"/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8B-4C25-9A9B-B26AD025F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7579824"/>
        <c:axId val="427576872"/>
      </c:barChart>
      <c:catAx>
        <c:axId val="427579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27576872"/>
        <c:crosses val="autoZero"/>
        <c:auto val="1"/>
        <c:lblAlgn val="ctr"/>
        <c:lblOffset val="100"/>
        <c:noMultiLvlLbl val="0"/>
      </c:catAx>
      <c:valAx>
        <c:axId val="427576872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42757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687974042614748E-2"/>
          <c:y val="0.87419700892217722"/>
          <c:w val="0.90774216215099102"/>
          <c:h val="0.10724151068040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cap="all" spc="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ZA" sz="1100" b="0" i="0" spc="0" baseline="0">
                <a:effectLst/>
                <a:latin typeface="Arial" panose="020B0604020202020204" pitchFamily="34" charset="0"/>
              </a:rPr>
              <a:t>PATHWAY SCORES</a:t>
            </a:r>
            <a:endParaRPr lang="en-ZA" sz="1100" b="0" spc="0" baseline="0"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8538866243018471E-2"/>
          <c:y val="4.575161044124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cap="all" spc="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052412226041492"/>
          <c:y val="0.11746634996041172"/>
          <c:w val="0.47668904679373214"/>
          <c:h val="0.8476959619952494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DataTables!$C$19:$C$22</c:f>
              <c:strCache>
                <c:ptCount val="4"/>
                <c:pt idx="0">
                  <c:v>Pathway 1 STAFFING</c:v>
                </c:pt>
                <c:pt idx="1">
                  <c:v>Pathway 2 SKILLS</c:v>
                </c:pt>
                <c:pt idx="2">
                  <c:v>Pathway 3 WORKING CONDITIONS</c:v>
                </c:pt>
                <c:pt idx="3">
                  <c:v>Pathway 4 MOTIVATION</c:v>
                </c:pt>
              </c:strCache>
            </c:strRef>
          </c:cat>
          <c:val>
            <c:numRef>
              <c:f>DataTables!$D$19:$D$22</c:f>
              <c:numCache>
                <c:formatCode>General</c:formatCode>
                <c:ptCount val="4"/>
                <c:pt idx="0" formatCode="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A-42A1-9628-D935D5693516}"/>
            </c:ext>
          </c:extLst>
        </c:ser>
        <c:ser>
          <c:idx val="1"/>
          <c:order val="1"/>
          <c:spPr>
            <a:solidFill>
              <a:srgbClr val="92D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DataTables!$C$19:$C$22</c:f>
              <c:strCache>
                <c:ptCount val="4"/>
                <c:pt idx="0">
                  <c:v>Pathway 1 STAFFING</c:v>
                </c:pt>
                <c:pt idx="1">
                  <c:v>Pathway 2 SKILLS</c:v>
                </c:pt>
                <c:pt idx="2">
                  <c:v>Pathway 3 WORKING CONDITIONS</c:v>
                </c:pt>
                <c:pt idx="3">
                  <c:v>Pathway 4 MOTIVATION</c:v>
                </c:pt>
              </c:strCache>
            </c:strRef>
          </c:cat>
          <c:val>
            <c:numRef>
              <c:f>DataTables!$E$19:$E$22</c:f>
              <c:numCache>
                <c:formatCode>0%</c:formatCode>
                <c:ptCount val="4"/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A-42A1-9628-D935D5693516}"/>
            </c:ext>
          </c:extLst>
        </c:ser>
        <c:ser>
          <c:idx val="2"/>
          <c:order val="2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DataTables!$C$19:$C$22</c:f>
              <c:strCache>
                <c:ptCount val="4"/>
                <c:pt idx="0">
                  <c:v>Pathway 1 STAFFING</c:v>
                </c:pt>
                <c:pt idx="1">
                  <c:v>Pathway 2 SKILLS</c:v>
                </c:pt>
                <c:pt idx="2">
                  <c:v>Pathway 3 WORKING CONDITIONS</c:v>
                </c:pt>
                <c:pt idx="3">
                  <c:v>Pathway 4 MOTIVATION</c:v>
                </c:pt>
              </c:strCache>
            </c:strRef>
          </c:cat>
          <c:val>
            <c:numRef>
              <c:f>DataTables!$F$19:$F$22</c:f>
              <c:numCache>
                <c:formatCode>General</c:formatCode>
                <c:ptCount val="4"/>
                <c:pt idx="2" formatCode="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A-42A1-9628-D935D5693516}"/>
            </c:ext>
          </c:extLst>
        </c:ser>
        <c:ser>
          <c:idx val="3"/>
          <c:order val="3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7030A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DataTables!$C$19:$C$22</c:f>
              <c:strCache>
                <c:ptCount val="4"/>
                <c:pt idx="0">
                  <c:v>Pathway 1 STAFFING</c:v>
                </c:pt>
                <c:pt idx="1">
                  <c:v>Pathway 2 SKILLS</c:v>
                </c:pt>
                <c:pt idx="2">
                  <c:v>Pathway 3 WORKING CONDITIONS</c:v>
                </c:pt>
                <c:pt idx="3">
                  <c:v>Pathway 4 MOTIVATION</c:v>
                </c:pt>
              </c:strCache>
            </c:strRef>
          </c:cat>
          <c:val>
            <c:numRef>
              <c:f>DataTables!$G$19:$G$22</c:f>
              <c:numCache>
                <c:formatCode>General</c:formatCode>
                <c:ptCount val="4"/>
                <c:pt idx="3" formatCode="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A-42A1-9628-D935D56935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69930864"/>
        <c:axId val="669925944"/>
      </c:barChart>
      <c:catAx>
        <c:axId val="669930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69925944"/>
        <c:crosses val="autoZero"/>
        <c:auto val="1"/>
        <c:lblAlgn val="ctr"/>
        <c:lblOffset val="100"/>
        <c:noMultiLvlLbl val="0"/>
      </c:catAx>
      <c:valAx>
        <c:axId val="669925944"/>
        <c:scaling>
          <c:orientation val="minMax"/>
          <c:max val="1"/>
        </c:scaling>
        <c:delete val="1"/>
        <c:axPos val="t"/>
        <c:numFmt formatCode="0%" sourceLinked="1"/>
        <c:majorTickMark val="none"/>
        <c:minorTickMark val="none"/>
        <c:tickLblPos val="nextTo"/>
        <c:crossAx val="669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'DB4'!$B$7</c:f>
              <c:strCache>
                <c:ptCount val="1"/>
                <c:pt idx="0">
                  <c:v>Donut 1-1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501C-4CFC-AB92-D1F60EE3633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01C-4CFC-AB92-D1F60EE3633E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501C-4CFC-AB92-D1F60EE3633E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501C-4CFC-AB92-D1F60EE3633E}"/>
              </c:ext>
            </c:extLst>
          </c:dPt>
          <c:val>
            <c:numRef>
              <c:f>'DB4'!$B$8:$B$11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1C-4CFC-AB92-D1F60EE36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'DB4'!$C$7</c:f>
              <c:strCache>
                <c:ptCount val="1"/>
                <c:pt idx="0">
                  <c:v>Pie 1-1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501C-4CFC-AB92-D1F60EE3633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501C-4CFC-AB92-D1F60EE3633E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501C-4CFC-AB92-D1F60EE3633E}"/>
              </c:ext>
            </c:extLst>
          </c:dPt>
          <c:val>
            <c:numRef>
              <c:f>'DB4'!$C$8:$C$10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01C-4CFC-AB92-D1F60EE36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'DB4'!$E$7</c:f>
              <c:strCache>
                <c:ptCount val="1"/>
                <c:pt idx="0">
                  <c:v>Donut 1-2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9A59-471E-BFD0-F23CAE491F0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9A59-471E-BFD0-F23CAE491F04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9A59-471E-BFD0-F23CAE491F0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9A59-471E-BFD0-F23CAE491F04}"/>
              </c:ext>
            </c:extLst>
          </c:dPt>
          <c:val>
            <c:numRef>
              <c:f>'DB4'!$E$8:$E$11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59-471E-BFD0-F23CAE491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'DB4'!$F$7</c:f>
              <c:strCache>
                <c:ptCount val="1"/>
                <c:pt idx="0">
                  <c:v>Pie 1-2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9A59-471E-BFD0-F23CAE491F04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9A59-471E-BFD0-F23CAE491F04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9A59-471E-BFD0-F23CAE491F04}"/>
              </c:ext>
            </c:extLst>
          </c:dPt>
          <c:val>
            <c:numRef>
              <c:f>'DB4'!$F$8:$F$10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59-471E-BFD0-F23CAE491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'DB4'!$H$7</c:f>
              <c:strCache>
                <c:ptCount val="1"/>
                <c:pt idx="0">
                  <c:v>Donut 1-3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7DB3-4530-B4DF-48E7AD86371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7DB3-4530-B4DF-48E7AD863711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7DB3-4530-B4DF-48E7AD863711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7DB3-4530-B4DF-48E7AD863711}"/>
              </c:ext>
            </c:extLst>
          </c:dPt>
          <c:val>
            <c:numRef>
              <c:f>'DB4'!$H$8:$H$11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B3-4530-B4DF-48E7AD86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'DB4'!$I$7</c:f>
              <c:strCache>
                <c:ptCount val="1"/>
                <c:pt idx="0">
                  <c:v>Pie 1-3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7DB3-4530-B4DF-48E7AD86371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7DB3-4530-B4DF-48E7AD863711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7DB3-4530-B4DF-48E7AD863711}"/>
              </c:ext>
            </c:extLst>
          </c:dPt>
          <c:val>
            <c:numRef>
              <c:f>'DB4'!$I$8:$I$10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B3-4530-B4DF-48E7AD86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'DB4'!$B$19</c:f>
              <c:strCache>
                <c:ptCount val="1"/>
                <c:pt idx="0">
                  <c:v>Donut 2-1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84E7-4D31-B826-B12BBA2E545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84E7-4D31-B826-B12BBA2E545E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84E7-4D31-B826-B12BBA2E545E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84E7-4D31-B826-B12BBA2E545E}"/>
              </c:ext>
            </c:extLst>
          </c:dPt>
          <c:val>
            <c:numRef>
              <c:f>'DB4'!$B$20:$B$23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E7-4D31-B826-B12BBA2E5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'DB4'!$C$19</c:f>
              <c:strCache>
                <c:ptCount val="1"/>
                <c:pt idx="0">
                  <c:v>Pie 2-1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84E7-4D31-B826-B12BBA2E545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84E7-4D31-B826-B12BBA2E545E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84E7-4D31-B826-B12BBA2E545E}"/>
              </c:ext>
            </c:extLst>
          </c:dPt>
          <c:val>
            <c:numRef>
              <c:f>'DB4'!$C$20:$C$22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4E7-4D31-B826-B12BBA2E5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'DB4'!$E$19</c:f>
              <c:strCache>
                <c:ptCount val="1"/>
                <c:pt idx="0">
                  <c:v>Donut 2-2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CE60-4AEB-A714-072183B1B79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CE60-4AEB-A714-072183B1B79D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CE60-4AEB-A714-072183B1B79D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E60-4AEB-A714-072183B1B79D}"/>
              </c:ext>
            </c:extLst>
          </c:dPt>
          <c:val>
            <c:numRef>
              <c:f>'DB4'!$E$20:$E$23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60-4AEB-A714-072183B1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'DB4'!$F$19</c:f>
              <c:strCache>
                <c:ptCount val="1"/>
                <c:pt idx="0">
                  <c:v>Pie 2-2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CE60-4AEB-A714-072183B1B79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CE60-4AEB-A714-072183B1B79D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CE60-4AEB-A714-072183B1B79D}"/>
              </c:ext>
            </c:extLst>
          </c:dPt>
          <c:val>
            <c:numRef>
              <c:f>'DB4'!$F$20:$F$22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E60-4AEB-A714-072183B1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'DB4'!$H$19</c:f>
              <c:strCache>
                <c:ptCount val="1"/>
                <c:pt idx="0">
                  <c:v>Donut 2-3</c:v>
                </c:pt>
              </c:strCache>
            </c:strRef>
          </c:tx>
          <c:dPt>
            <c:idx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1-7AFA-4EC1-8DE1-F7969EAF533F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7AFA-4EC1-8DE1-F7969EAF533F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5-7AFA-4EC1-8DE1-F7969EAF533F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7AFA-4EC1-8DE1-F7969EAF533F}"/>
              </c:ext>
            </c:extLst>
          </c:dPt>
          <c:val>
            <c:numRef>
              <c:f>'DB4'!$H$20:$H$23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40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FA-4EC1-8DE1-F7969EAF5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'DB4'!$I$19</c:f>
              <c:strCache>
                <c:ptCount val="1"/>
                <c:pt idx="0">
                  <c:v>Pie 2-3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7AFA-4EC1-8DE1-F7969EAF533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7AFA-4EC1-8DE1-F7969EAF533F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7AFA-4EC1-8DE1-F7969EAF533F}"/>
              </c:ext>
            </c:extLst>
          </c:dPt>
          <c:val>
            <c:numRef>
              <c:f>'DB4'!$I$20:$I$22</c:f>
              <c:numCache>
                <c:formatCode>0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FA-4EC1-8DE1-F7969EAF5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5</xdr:col>
      <xdr:colOff>876300</xdr:colOff>
      <xdr:row>55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2197D8-CF1B-422F-A806-DC3A874ACA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286500"/>
          <a:ext cx="10325100" cy="671512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oneCellAnchor>
    <xdr:from>
      <xdr:col>0</xdr:col>
      <xdr:colOff>398155</xdr:colOff>
      <xdr:row>19</xdr:row>
      <xdr:rowOff>114300</xdr:rowOff>
    </xdr:from>
    <xdr:ext cx="1145743" cy="518400"/>
    <xdr:pic>
      <xdr:nvPicPr>
        <xdr:cNvPr id="9" name="Picture 8">
          <a:extLst>
            <a:ext uri="{FF2B5EF4-FFF2-40B4-BE49-F238E27FC236}">
              <a16:creationId xmlns:a16="http://schemas.microsoft.com/office/drawing/2014/main" id="{333F28BF-8869-43FE-BC58-376ED1942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55" y="4819650"/>
          <a:ext cx="1145743" cy="518400"/>
        </a:xfrm>
        <a:prstGeom prst="rect">
          <a:avLst/>
        </a:prstGeom>
        <a:ln>
          <a:solidFill>
            <a:schemeClr val="tx2"/>
          </a:solidFill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35342</xdr:colOff>
      <xdr:row>3</xdr:row>
      <xdr:rowOff>2542</xdr:rowOff>
    </xdr:from>
    <xdr:to>
      <xdr:col>7</xdr:col>
      <xdr:colOff>247650</xdr:colOff>
      <xdr:row>35</xdr:row>
      <xdr:rowOff>9525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3998119</xdr:colOff>
      <xdr:row>0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0" y="0"/>
          <a:ext cx="4714875" cy="0"/>
        </a:xfrm>
        <a:prstGeom prst="rect">
          <a:avLst/>
        </a:prstGeom>
      </xdr:spPr>
    </xdr:pic>
    <xdr:clientData/>
  </xdr:twoCellAnchor>
  <xdr:twoCellAnchor>
    <xdr:from>
      <xdr:col>7</xdr:col>
      <xdr:colOff>438151</xdr:colOff>
      <xdr:row>13</xdr:row>
      <xdr:rowOff>95250</xdr:rowOff>
    </xdr:from>
    <xdr:to>
      <xdr:col>7</xdr:col>
      <xdr:colOff>5238751</xdr:colOff>
      <xdr:row>35</xdr:row>
      <xdr:rowOff>9526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52D4BC6-B13B-41B2-93F2-5F9D0798F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443419</xdr:colOff>
      <xdr:row>2</xdr:row>
      <xdr:rowOff>123824</xdr:rowOff>
    </xdr:from>
    <xdr:to>
      <xdr:col>7</xdr:col>
      <xdr:colOff>5238750</xdr:colOff>
      <xdr:row>13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37DBE9F-CB7E-4B91-AE73-0DE4FF966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3998119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F94A0-55D3-4AB3-810C-6054BAE0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0" y="0"/>
          <a:ext cx="4731544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</xdr:row>
      <xdr:rowOff>85725</xdr:rowOff>
    </xdr:from>
    <xdr:to>
      <xdr:col>14</xdr:col>
      <xdr:colOff>600074</xdr:colOff>
      <xdr:row>17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390DE6-B36E-4B9C-A00B-09AD9C99C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104775</xdr:colOff>
      <xdr:row>4</xdr:row>
      <xdr:rowOff>85725</xdr:rowOff>
    </xdr:from>
    <xdr:to>
      <xdr:col>18</xdr:col>
      <xdr:colOff>600074</xdr:colOff>
      <xdr:row>17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0075EF2-E069-4D91-9563-DC506FA35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4</xdr:row>
      <xdr:rowOff>85725</xdr:rowOff>
    </xdr:from>
    <xdr:to>
      <xdr:col>22</xdr:col>
      <xdr:colOff>600074</xdr:colOff>
      <xdr:row>17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733F84D-0DF0-4228-B514-CB7684096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104775</xdr:colOff>
      <xdr:row>16</xdr:row>
      <xdr:rowOff>76200</xdr:rowOff>
    </xdr:from>
    <xdr:to>
      <xdr:col>14</xdr:col>
      <xdr:colOff>600074</xdr:colOff>
      <xdr:row>29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B78B64-BBCF-4FA6-831D-F9AF09DE5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104775</xdr:colOff>
      <xdr:row>16</xdr:row>
      <xdr:rowOff>76200</xdr:rowOff>
    </xdr:from>
    <xdr:to>
      <xdr:col>18</xdr:col>
      <xdr:colOff>600074</xdr:colOff>
      <xdr:row>29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C849FA-EE89-48C4-8C58-B6C747ADB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104775</xdr:colOff>
      <xdr:row>16</xdr:row>
      <xdr:rowOff>76200</xdr:rowOff>
    </xdr:from>
    <xdr:to>
      <xdr:col>22</xdr:col>
      <xdr:colOff>600074</xdr:colOff>
      <xdr:row>29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6BB006-B8E5-4923-935D-72BD011CE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114300</xdr:colOff>
      <xdr:row>28</xdr:row>
      <xdr:rowOff>76200</xdr:rowOff>
    </xdr:from>
    <xdr:to>
      <xdr:col>14</xdr:col>
      <xdr:colOff>609599</xdr:colOff>
      <xdr:row>41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D122A3A-95BD-41C1-BFB5-9D89F7B30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114300</xdr:colOff>
      <xdr:row>28</xdr:row>
      <xdr:rowOff>76200</xdr:rowOff>
    </xdr:from>
    <xdr:to>
      <xdr:col>18</xdr:col>
      <xdr:colOff>609599</xdr:colOff>
      <xdr:row>41</xdr:row>
      <xdr:rowOff>123825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F13AFD5-86B3-49B8-8467-56B3D71B9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114300</xdr:colOff>
      <xdr:row>28</xdr:row>
      <xdr:rowOff>76200</xdr:rowOff>
    </xdr:from>
    <xdr:to>
      <xdr:col>22</xdr:col>
      <xdr:colOff>609599</xdr:colOff>
      <xdr:row>41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D3E8D95-F658-45A1-9B86-A21619499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114300</xdr:colOff>
      <xdr:row>40</xdr:row>
      <xdr:rowOff>76200</xdr:rowOff>
    </xdr:from>
    <xdr:to>
      <xdr:col>14</xdr:col>
      <xdr:colOff>609599</xdr:colOff>
      <xdr:row>53</xdr:row>
      <xdr:rowOff>123825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CCC7E24-B58B-45CD-972F-CCE52BB00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114300</xdr:colOff>
      <xdr:row>40</xdr:row>
      <xdr:rowOff>76200</xdr:rowOff>
    </xdr:from>
    <xdr:to>
      <xdr:col>18</xdr:col>
      <xdr:colOff>609599</xdr:colOff>
      <xdr:row>53</xdr:row>
      <xdr:rowOff>123825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337C98F-9B18-4E20-9802-5F84E257F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114300</xdr:colOff>
      <xdr:row>40</xdr:row>
      <xdr:rowOff>76200</xdr:rowOff>
    </xdr:from>
    <xdr:to>
      <xdr:col>22</xdr:col>
      <xdr:colOff>609599</xdr:colOff>
      <xdr:row>53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C1C1733-FFE7-4EE0-88ED-6B29320E9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oplethatdeliver.org/ptd/resources/human-resources-supply-chain-management-theory-chang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  <pageSetUpPr fitToPage="1"/>
  </sheetPr>
  <dimension ref="B1:F298"/>
  <sheetViews>
    <sheetView showGridLines="0" zoomScale="90" zoomScaleNormal="90" zoomScaleSheetLayoutView="80" workbookViewId="0"/>
  </sheetViews>
  <sheetFormatPr defaultColWidth="30.453125" defaultRowHeight="15.5"/>
  <cols>
    <col min="1" max="1" width="6" style="3" customWidth="1"/>
    <col min="2" max="2" width="15.54296875" style="3" customWidth="1"/>
    <col min="3" max="3" width="57.54296875" style="3" customWidth="1"/>
    <col min="4" max="4" width="52.453125" style="3" customWidth="1"/>
    <col min="5" max="5" width="16.1796875" style="3" customWidth="1"/>
    <col min="6" max="6" width="27.81640625" style="3" customWidth="1"/>
    <col min="7" max="16384" width="30.453125" style="3"/>
  </cols>
  <sheetData>
    <row r="1" spans="2:6" ht="24.75" customHeight="1">
      <c r="B1" s="2" t="s">
        <v>72</v>
      </c>
      <c r="E1" s="281"/>
    </row>
    <row r="3" spans="2:6">
      <c r="B3" s="4" t="s">
        <v>651</v>
      </c>
      <c r="C3" s="3" t="s">
        <v>85</v>
      </c>
      <c r="E3" s="4" t="s">
        <v>666</v>
      </c>
      <c r="F3" s="281" t="s">
        <v>667</v>
      </c>
    </row>
    <row r="4" spans="2:6">
      <c r="B4" s="4"/>
      <c r="C4" s="302" t="s">
        <v>649</v>
      </c>
      <c r="D4" s="303"/>
      <c r="E4" s="4"/>
      <c r="F4" s="281"/>
    </row>
    <row r="5" spans="2:6">
      <c r="B5" s="4"/>
      <c r="C5" s="281"/>
      <c r="D5" s="256"/>
      <c r="E5" s="4" t="s">
        <v>668</v>
      </c>
      <c r="F5" s="121" t="str">
        <f>'DB1'!H2</f>
        <v>Assessment completed</v>
      </c>
    </row>
    <row r="6" spans="2:6">
      <c r="C6" s="3" t="s">
        <v>650</v>
      </c>
    </row>
    <row r="7" spans="2:6">
      <c r="E7" s="4" t="s">
        <v>661</v>
      </c>
      <c r="F7" s="281" t="s">
        <v>659</v>
      </c>
    </row>
    <row r="8" spans="2:6">
      <c r="C8" s="3" t="s">
        <v>664</v>
      </c>
      <c r="F8" s="281" t="s">
        <v>660</v>
      </c>
    </row>
    <row r="9" spans="2:6">
      <c r="C9" s="3" t="s">
        <v>686</v>
      </c>
      <c r="F9" s="281" t="s">
        <v>662</v>
      </c>
    </row>
    <row r="10" spans="2:6">
      <c r="C10" s="3" t="s">
        <v>74</v>
      </c>
      <c r="F10" s="281" t="s">
        <v>663</v>
      </c>
    </row>
    <row r="11" spans="2:6">
      <c r="F11" s="281" t="s">
        <v>683</v>
      </c>
    </row>
    <row r="12" spans="2:6">
      <c r="C12" s="3" t="s">
        <v>653</v>
      </c>
      <c r="F12" s="281" t="s">
        <v>684</v>
      </c>
    </row>
    <row r="13" spans="2:6">
      <c r="C13" s="3" t="s">
        <v>654</v>
      </c>
    </row>
    <row r="14" spans="2:6">
      <c r="E14" s="4" t="s">
        <v>674</v>
      </c>
      <c r="F14" s="281" t="s">
        <v>711</v>
      </c>
    </row>
    <row r="15" spans="2:6" ht="15.75" customHeight="1">
      <c r="B15" s="4" t="s">
        <v>69</v>
      </c>
      <c r="C15" s="3" t="s">
        <v>713</v>
      </c>
      <c r="F15" s="281" t="s">
        <v>685</v>
      </c>
    </row>
    <row r="16" spans="2:6" ht="15.75" customHeight="1">
      <c r="B16" s="4"/>
    </row>
    <row r="17" spans="2:3" ht="15.75" customHeight="1">
      <c r="B17" s="4" t="s">
        <v>71</v>
      </c>
      <c r="C17" s="3" t="s">
        <v>652</v>
      </c>
    </row>
    <row r="18" spans="2:3">
      <c r="B18" s="4"/>
      <c r="C18" s="3" t="s">
        <v>714</v>
      </c>
    </row>
    <row r="19" spans="2:3">
      <c r="B19" s="4"/>
      <c r="C19" s="3" t="s">
        <v>665</v>
      </c>
    </row>
    <row r="20" spans="2:3" ht="62.25" customHeight="1">
      <c r="B20" s="2"/>
    </row>
    <row r="21" spans="2:3" s="5" customFormat="1" ht="14.5"/>
    <row r="22" spans="2:3" s="5" customFormat="1" ht="14.5"/>
    <row r="23" spans="2:3" s="5" customFormat="1" ht="14.5"/>
    <row r="24" spans="2:3" s="5" customFormat="1" ht="14.5"/>
    <row r="25" spans="2:3" s="5" customFormat="1" ht="14.5"/>
    <row r="26" spans="2:3" s="5" customFormat="1" ht="14.5"/>
    <row r="27" spans="2:3" s="5" customFormat="1" ht="14.5"/>
    <row r="28" spans="2:3" s="5" customFormat="1" ht="14.5"/>
    <row r="29" spans="2:3" s="5" customFormat="1" ht="14.5"/>
    <row r="30" spans="2:3" s="5" customFormat="1" ht="14.5"/>
    <row r="31" spans="2:3" s="5" customFormat="1" ht="14.5"/>
    <row r="32" spans="2:3" s="5" customFormat="1" ht="14.5"/>
    <row r="33" s="5" customFormat="1" ht="14.5"/>
    <row r="34" s="5" customFormat="1" ht="14.5"/>
    <row r="35" s="5" customFormat="1" ht="14.5"/>
    <row r="36" s="5" customFormat="1" ht="14.5"/>
    <row r="37" s="5" customFormat="1" ht="14.5"/>
    <row r="38" s="5" customFormat="1" ht="14.5"/>
    <row r="39" s="5" customFormat="1" ht="14.5"/>
    <row r="40" s="5" customFormat="1" ht="14.5"/>
    <row r="41" s="5" customFormat="1" ht="14.5"/>
    <row r="42" s="5" customFormat="1" ht="14.5"/>
    <row r="43" s="5" customFormat="1" ht="14.5"/>
    <row r="44" s="5" customFormat="1" ht="14.5"/>
    <row r="45" s="5" customFormat="1" ht="14.5"/>
    <row r="46" s="5" customFormat="1" ht="14.5"/>
    <row r="47" s="5" customFormat="1" ht="14.5"/>
    <row r="48" s="5" customFormat="1" ht="14.5"/>
    <row r="49" spans="2:3" s="5" customFormat="1" ht="14.5"/>
    <row r="50" spans="2:3" s="5" customFormat="1" ht="14.5"/>
    <row r="51" spans="2:3" s="5" customFormat="1" ht="14.5"/>
    <row r="52" spans="2:3" s="5" customFormat="1" ht="14.5"/>
    <row r="53" spans="2:3" s="5" customFormat="1" ht="14.5"/>
    <row r="54" spans="2:3" s="5" customFormat="1" ht="14.5"/>
    <row r="55" spans="2:3" s="5" customFormat="1" ht="14.5"/>
    <row r="56" spans="2:3" s="5" customFormat="1" ht="14.5"/>
    <row r="57" spans="2:3">
      <c r="B57" s="302"/>
      <c r="C57" s="303"/>
    </row>
    <row r="58" spans="2:3" s="5" customFormat="1" ht="14.5"/>
    <row r="59" spans="2:3" s="5" customFormat="1" ht="14.5"/>
    <row r="60" spans="2:3" s="5" customFormat="1" ht="14.5"/>
    <row r="61" spans="2:3" s="5" customFormat="1" ht="14.5"/>
    <row r="62" spans="2:3" ht="62.25" customHeight="1">
      <c r="B62" s="2"/>
    </row>
    <row r="63" spans="2:3" s="5" customFormat="1" ht="14.5"/>
    <row r="64" spans="2:3" s="5" customFormat="1" ht="14.5"/>
    <row r="65" s="5" customFormat="1" ht="14.5"/>
    <row r="66" s="5" customFormat="1" ht="14.5"/>
    <row r="67" s="5" customFormat="1" ht="14.5"/>
    <row r="68" s="5" customFormat="1" ht="14.5"/>
    <row r="69" s="5" customFormat="1" ht="14.5"/>
    <row r="70" s="5" customFormat="1" ht="14.5"/>
    <row r="71" s="5" customFormat="1" ht="14.5"/>
    <row r="72" s="5" customFormat="1" ht="14.5"/>
    <row r="73" s="5" customFormat="1" ht="14.5"/>
    <row r="74" s="5" customFormat="1" ht="14.5"/>
    <row r="75" s="5" customFormat="1" ht="14.5"/>
    <row r="76" s="5" customFormat="1" ht="14.5"/>
    <row r="77" s="5" customFormat="1" ht="14.5"/>
    <row r="78" s="5" customFormat="1" ht="14.5"/>
    <row r="79" s="5" customFormat="1" ht="14.5"/>
    <row r="80" s="5" customFormat="1" ht="14.5"/>
    <row r="81" s="5" customFormat="1" ht="14.5"/>
    <row r="82" s="5" customFormat="1" ht="14.5"/>
    <row r="83" s="5" customFormat="1" ht="14.5"/>
    <row r="84" s="5" customFormat="1" ht="14.5"/>
    <row r="85" s="5" customFormat="1" ht="14.5"/>
    <row r="86" s="5" customFormat="1" ht="14.5"/>
    <row r="87" s="5" customFormat="1" ht="14.5"/>
    <row r="88" s="5" customFormat="1" ht="14.5"/>
    <row r="89" s="5" customFormat="1" ht="14.5"/>
    <row r="90" s="5" customFormat="1" ht="14.5"/>
    <row r="91" s="5" customFormat="1" ht="14.5"/>
    <row r="92" s="5" customFormat="1" ht="14.5"/>
    <row r="93" s="5" customFormat="1" ht="14.5"/>
    <row r="94" s="5" customFormat="1" ht="14.5"/>
    <row r="95" s="5" customFormat="1" ht="14.5"/>
    <row r="96" s="5" customFormat="1" ht="14.5"/>
    <row r="97" s="5" customFormat="1" ht="14.5"/>
    <row r="98" s="5" customFormat="1" ht="14.5"/>
    <row r="99" s="5" customFormat="1" ht="14.5"/>
    <row r="100" s="5" customFormat="1" ht="14.5"/>
    <row r="101" s="5" customFormat="1" ht="14.5"/>
    <row r="102" s="5" customFormat="1" ht="14.5"/>
    <row r="103" s="5" customFormat="1" ht="14.5"/>
    <row r="104" s="5" customFormat="1" ht="14.5"/>
    <row r="105" s="5" customFormat="1" ht="14.5"/>
    <row r="106" s="5" customFormat="1" ht="14.5"/>
    <row r="107" s="5" customFormat="1" ht="14.5"/>
    <row r="108" s="5" customFormat="1" ht="14.5"/>
    <row r="109" s="5" customFormat="1" ht="14.5"/>
    <row r="110" s="5" customFormat="1" ht="14.5"/>
    <row r="111" s="5" customFormat="1" ht="14.5"/>
    <row r="112" s="5" customFormat="1" ht="14.5"/>
    <row r="113" s="5" customFormat="1" ht="14.5"/>
    <row r="114" s="5" customFormat="1" ht="14.5"/>
    <row r="115" s="5" customFormat="1" ht="14.5"/>
    <row r="116" s="5" customFormat="1" ht="14.5"/>
    <row r="117" s="5" customFormat="1" ht="14.5"/>
    <row r="118" s="5" customFormat="1" ht="14.5"/>
    <row r="119" s="5" customFormat="1" ht="14.5"/>
    <row r="120" s="5" customFormat="1" ht="14.5"/>
    <row r="121" s="5" customFormat="1" ht="14.5"/>
    <row r="122" s="5" customFormat="1" ht="14.5"/>
    <row r="123" s="5" customFormat="1" ht="14.5"/>
    <row r="124" s="5" customFormat="1" ht="14.5"/>
    <row r="125" s="5" customFormat="1" ht="14.5"/>
    <row r="126" s="5" customFormat="1" ht="14.5"/>
    <row r="127" s="5" customFormat="1" ht="14.5"/>
    <row r="128" s="5" customFormat="1" ht="14.5"/>
    <row r="129" s="5" customFormat="1" ht="14.5"/>
    <row r="130" s="5" customFormat="1" ht="14.5"/>
    <row r="131" s="5" customFormat="1" ht="14.5"/>
    <row r="132" s="5" customFormat="1" ht="14.5"/>
    <row r="133" s="5" customFormat="1" ht="14.5"/>
    <row r="134" s="5" customFormat="1" ht="14.5"/>
    <row r="135" s="5" customFormat="1" ht="14.5"/>
    <row r="136" s="5" customFormat="1" ht="14.5"/>
    <row r="137" s="5" customFormat="1" ht="14.5"/>
    <row r="138" s="5" customFormat="1" ht="14.5"/>
    <row r="139" s="5" customFormat="1" ht="14.5"/>
    <row r="140" s="5" customFormat="1" ht="14.5"/>
    <row r="141" s="5" customFormat="1" ht="14.5"/>
    <row r="142" s="5" customFormat="1" ht="14.5"/>
    <row r="143" s="5" customFormat="1" ht="14.5"/>
    <row r="144" s="5" customFormat="1" ht="14.5"/>
    <row r="145" s="5" customFormat="1" ht="14.5"/>
    <row r="146" s="5" customFormat="1" ht="14.5"/>
    <row r="147" s="5" customFormat="1" ht="14.5"/>
    <row r="148" s="5" customFormat="1" ht="14.5"/>
    <row r="149" s="5" customFormat="1" ht="14.5"/>
    <row r="150" s="5" customFormat="1" ht="14.5"/>
    <row r="151" s="5" customFormat="1" ht="14.5"/>
    <row r="152" s="5" customFormat="1" ht="14.5"/>
    <row r="153" s="5" customFormat="1" ht="14.5"/>
    <row r="154" s="5" customFormat="1" ht="14.5"/>
    <row r="155" s="5" customFormat="1" ht="14.5"/>
    <row r="156" s="5" customFormat="1" ht="14.5"/>
    <row r="157" s="5" customFormat="1" ht="14.5"/>
    <row r="158" s="5" customFormat="1" ht="14.5"/>
    <row r="159" s="5" customFormat="1" ht="14.5"/>
    <row r="160" s="5" customFormat="1" ht="14.5"/>
    <row r="161" s="5" customFormat="1" ht="14.5"/>
    <row r="162" s="5" customFormat="1" ht="14.5"/>
    <row r="163" s="5" customFormat="1" ht="14.5"/>
    <row r="164" s="5" customFormat="1" ht="14.5"/>
    <row r="165" s="5" customFormat="1" ht="14.5"/>
    <row r="166" s="5" customFormat="1" ht="14.5"/>
    <row r="167" s="5" customFormat="1" ht="14.5"/>
    <row r="168" s="5" customFormat="1" ht="14.5"/>
    <row r="169" s="5" customFormat="1" ht="14.5"/>
    <row r="170" s="5" customFormat="1" ht="14.5"/>
    <row r="171" s="5" customFormat="1" ht="14.5"/>
    <row r="172" s="5" customFormat="1" ht="14.5"/>
    <row r="173" s="5" customFormat="1" ht="14.5"/>
    <row r="174" s="5" customFormat="1" ht="14.5"/>
    <row r="175" s="5" customFormat="1" ht="14.5"/>
    <row r="176" s="5" customFormat="1" ht="14.5"/>
    <row r="177" s="5" customFormat="1" ht="14.5"/>
    <row r="178" s="5" customFormat="1" ht="14.5"/>
    <row r="179" s="5" customFormat="1" ht="14.5"/>
    <row r="180" s="5" customFormat="1" ht="14.5"/>
    <row r="181" s="5" customFormat="1" ht="14.5"/>
    <row r="182" s="5" customFormat="1" ht="14.5"/>
    <row r="183" s="5" customFormat="1" ht="14.5"/>
    <row r="184" s="5" customFormat="1" ht="14.5"/>
    <row r="185" s="5" customFormat="1" ht="14.5"/>
    <row r="186" s="5" customFormat="1" ht="14.5"/>
    <row r="187" s="5" customFormat="1" ht="14.5"/>
    <row r="188" s="5" customFormat="1" ht="14.5"/>
    <row r="189" s="5" customFormat="1" ht="14.5"/>
    <row r="190" s="5" customFormat="1" ht="14.5"/>
    <row r="191" s="5" customFormat="1" ht="14.5"/>
    <row r="192" s="5" customFormat="1" ht="14.5"/>
    <row r="193" s="5" customFormat="1" ht="14.5"/>
    <row r="194" s="5" customFormat="1" ht="14.5"/>
    <row r="195" s="5" customFormat="1" ht="14.5"/>
    <row r="196" s="5" customFormat="1" ht="14.5"/>
    <row r="197" s="5" customFormat="1" ht="14.5"/>
    <row r="198" s="5" customFormat="1" ht="14.5"/>
    <row r="199" s="5" customFormat="1" ht="14.5"/>
    <row r="200" s="5" customFormat="1" ht="14.5"/>
    <row r="201" s="5" customFormat="1" ht="14.5"/>
    <row r="202" s="5" customFormat="1" ht="14.5"/>
    <row r="203" s="5" customFormat="1" ht="14.5"/>
    <row r="204" s="5" customFormat="1" ht="14.5"/>
    <row r="205" s="5" customFormat="1" ht="14.5"/>
    <row r="206" s="5" customFormat="1" ht="14.5"/>
    <row r="207" s="5" customFormat="1" ht="14.5"/>
    <row r="208" s="5" customFormat="1" ht="14.5"/>
    <row r="209" s="5" customFormat="1" ht="14.5"/>
    <row r="210" s="5" customFormat="1" ht="14.5"/>
    <row r="211" s="5" customFormat="1" ht="14.5"/>
    <row r="212" s="5" customFormat="1" ht="14.5"/>
    <row r="213" s="5" customFormat="1" ht="14.5"/>
    <row r="214" s="5" customFormat="1" ht="14.5"/>
    <row r="215" s="5" customFormat="1" ht="14.5"/>
    <row r="216" s="5" customFormat="1" ht="14.5"/>
    <row r="217" s="5" customFormat="1" ht="14.5"/>
    <row r="218" s="5" customFormat="1" ht="14.5"/>
    <row r="219" s="5" customFormat="1" ht="14.5"/>
    <row r="220" s="5" customFormat="1" ht="14.5"/>
    <row r="221" s="5" customFormat="1" ht="14.5"/>
    <row r="222" s="5" customFormat="1" ht="14.5"/>
    <row r="223" s="5" customFormat="1" ht="14.5"/>
    <row r="224" s="5" customFormat="1" ht="14.5"/>
    <row r="225" s="5" customFormat="1" ht="14.5"/>
    <row r="226" s="5" customFormat="1" ht="14.5"/>
    <row r="227" s="5" customFormat="1" ht="14.5"/>
    <row r="228" s="5" customFormat="1" ht="14.5"/>
    <row r="229" s="5" customFormat="1" ht="14.5"/>
    <row r="230" s="5" customFormat="1" ht="14.5"/>
    <row r="231" s="5" customFormat="1" ht="14.5"/>
    <row r="232" s="5" customFormat="1" ht="14.5"/>
    <row r="233" s="5" customFormat="1" ht="14.5"/>
    <row r="234" s="5" customFormat="1" ht="14.5"/>
    <row r="235" s="5" customFormat="1" ht="14.5"/>
    <row r="236" s="5" customFormat="1" ht="14.5"/>
    <row r="237" s="5" customFormat="1" ht="14.5"/>
    <row r="238" s="5" customFormat="1" ht="14.5"/>
    <row r="239" s="5" customFormat="1" ht="14.5"/>
    <row r="240" s="5" customFormat="1" ht="14.5"/>
    <row r="241" s="5" customFormat="1" ht="14.5"/>
    <row r="242" s="5" customFormat="1" ht="14.5"/>
    <row r="243" s="5" customFormat="1" ht="14.5"/>
    <row r="244" s="5" customFormat="1" ht="14.5"/>
    <row r="245" s="5" customFormat="1" ht="14.5"/>
    <row r="246" s="5" customFormat="1" ht="14.5"/>
    <row r="247" s="5" customFormat="1" ht="14.5"/>
    <row r="248" s="5" customFormat="1" ht="14.5"/>
    <row r="249" s="5" customFormat="1" ht="14.5"/>
    <row r="250" s="5" customFormat="1" ht="14.5"/>
    <row r="251" s="5" customFormat="1" ht="14.5"/>
    <row r="252" s="5" customFormat="1" ht="14.5"/>
    <row r="253" s="5" customFormat="1" ht="14.5"/>
    <row r="254" s="5" customFormat="1" ht="14.5"/>
    <row r="255" s="5" customFormat="1" ht="14.5"/>
    <row r="256" s="5" customFormat="1" ht="14.5"/>
    <row r="257" s="5" customFormat="1" ht="14.5"/>
    <row r="258" s="5" customFormat="1" ht="14.5"/>
    <row r="259" s="5" customFormat="1" ht="14.5"/>
    <row r="260" s="5" customFormat="1" ht="14.5"/>
    <row r="261" s="5" customFormat="1" ht="14.5"/>
    <row r="262" s="5" customFormat="1" ht="14.5"/>
    <row r="263" s="5" customFormat="1" ht="14.5"/>
    <row r="264" s="5" customFormat="1" ht="14.5"/>
    <row r="265" s="5" customFormat="1" ht="14.5"/>
    <row r="266" s="5" customFormat="1" ht="14.5"/>
    <row r="267" s="5" customFormat="1" ht="14.5"/>
    <row r="268" s="5" customFormat="1" ht="14.5"/>
    <row r="269" s="5" customFormat="1" ht="14.5"/>
    <row r="270" s="5" customFormat="1" ht="14.5"/>
    <row r="271" s="5" customFormat="1" ht="14.5"/>
    <row r="272" s="5" customFormat="1" ht="14.5"/>
    <row r="273" s="5" customFormat="1" ht="14.5"/>
    <row r="274" s="5" customFormat="1" ht="14.5"/>
    <row r="275" s="5" customFormat="1" ht="14.5"/>
    <row r="276" s="5" customFormat="1" ht="14.5"/>
    <row r="277" s="5" customFormat="1" ht="14.5"/>
    <row r="278" s="5" customFormat="1" ht="14.5"/>
    <row r="279" s="5" customFormat="1" ht="14.5"/>
    <row r="280" s="5" customFormat="1" ht="14.5"/>
    <row r="281" s="5" customFormat="1" ht="14.5"/>
    <row r="282" s="5" customFormat="1" ht="14.5"/>
    <row r="283" s="5" customFormat="1" ht="14.5"/>
    <row r="284" s="5" customFormat="1" ht="14.5"/>
    <row r="285" s="5" customFormat="1" ht="14.5"/>
    <row r="286" s="5" customFormat="1" ht="14.5"/>
    <row r="287" s="5" customFormat="1" ht="14.5"/>
    <row r="288" s="5" customFormat="1" ht="14.5"/>
    <row r="289" s="5" customFormat="1" ht="14.5"/>
    <row r="290" s="5" customFormat="1" ht="14.5"/>
    <row r="291" s="5" customFormat="1" ht="14.5"/>
    <row r="292" s="5" customFormat="1" ht="14.5"/>
    <row r="293" s="5" customFormat="1" ht="14.5"/>
    <row r="294" s="5" customFormat="1" ht="14.5"/>
    <row r="295" s="5" customFormat="1" ht="14.5"/>
    <row r="296" s="5" customFormat="1" ht="14.5"/>
    <row r="297" s="5" customFormat="1" ht="14.5"/>
    <row r="298" s="5" customFormat="1" ht="14.5"/>
  </sheetData>
  <sheetProtection sheet="1" objects="1" scenarios="1"/>
  <mergeCells count="2">
    <mergeCell ref="B57:C57"/>
    <mergeCell ref="C4:D4"/>
  </mergeCells>
  <conditionalFormatting sqref="F5">
    <cfRule type="containsText" dxfId="168" priority="1" operator="containsText" text="not">
      <formula>NOT(ISERROR(SEARCH("not",F5)))</formula>
    </cfRule>
  </conditionalFormatting>
  <hyperlinks>
    <hyperlink ref="F7" location="'DB1'!A1" display="DB1 - Diagnostic Dashboard" xr:uid="{7A072BD2-9838-440F-8279-9D20E0F1464F}"/>
    <hyperlink ref="F8" location="'DB2'!A1" display="DB2 - View Maturity Levels" xr:uid="{71DE3205-229F-4049-BC4A-2E479157D799}"/>
    <hyperlink ref="F9" location="'DB3'!A1" display="DB3 - Traffic Light Scores" xr:uid="{BFADD145-F37A-4FC2-B540-28C74679D084}"/>
    <hyperlink ref="F10" location="'DB4'!A1" display="DB4 - Fuel Gauge Scores" xr:uid="{AEA7BFE8-2E9C-4EA9-818D-FAF5B809B204}"/>
    <hyperlink ref="F11" location="'DB5'!A1" display="DB5 - Matrix: Traffic Light" xr:uid="{FEB532AA-A133-402A-954E-C770D58C2E87}"/>
    <hyperlink ref="F12" location="'DB6'!A1" display="DB6 - Matrix: Heat Map" xr:uid="{F62AA9EF-C83B-4421-A08D-47D8D9E88435}"/>
    <hyperlink ref="F3" location="Assessment!A1" display="Do the Assessment" xr:uid="{2DE786A0-6A05-443B-BF75-F1C5FDFD0288}"/>
    <hyperlink ref="C4" r:id="rId1" display="LINK to the PtD ToC HR for SCM Assessment Tool." xr:uid="{AD574E68-902C-42B7-8BEE-448A6DEFCA7A}"/>
    <hyperlink ref="F15" location="'PRIORITY Interventions'!A1" display="Priority Interventions" xr:uid="{5C7E6633-24B5-4B3E-92E9-C852477165BD}"/>
    <hyperlink ref="F14" location="'EVALUATE Interventions'!A1" display="Evaluate Interventions" xr:uid="{73C6435C-7673-4A51-8D37-36A0CF2455EC}"/>
  </hyperlinks>
  <pageMargins left="0" right="0" top="0.25" bottom="0.25" header="0.3" footer="0.3"/>
  <pageSetup scale="61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8E64-5F8D-4DE9-9E02-DFFB99CA548B}">
  <sheetPr>
    <tabColor rgb="FF0070C0"/>
    <pageSetUpPr fitToPage="1"/>
  </sheetPr>
  <dimension ref="A1:AE420"/>
  <sheetViews>
    <sheetView showRowColHeaders="0" zoomScaleNormal="100" zoomScaleSheetLayoutView="80" workbookViewId="0">
      <pane ySplit="12" topLeftCell="A13" activePane="bottomLeft" state="frozen"/>
      <selection pane="bottomLeft"/>
    </sheetView>
  </sheetViews>
  <sheetFormatPr defaultColWidth="30.453125" defaultRowHeight="15.5"/>
  <cols>
    <col min="1" max="1" width="7" style="219" customWidth="1"/>
    <col min="2" max="2" width="6.26953125" style="219" customWidth="1"/>
    <col min="3" max="3" width="58.54296875" style="219" customWidth="1"/>
    <col min="4" max="4" width="2.26953125" style="220" customWidth="1"/>
    <col min="5" max="5" width="13.7265625" style="220" customWidth="1"/>
    <col min="6" max="6" width="2.7265625" style="220" customWidth="1"/>
    <col min="7" max="7" width="13.7265625" style="220" customWidth="1"/>
    <col min="8" max="8" width="2.7265625" style="220" customWidth="1"/>
    <col min="9" max="9" width="13.7265625" style="220" customWidth="1"/>
    <col min="10" max="10" width="2.7265625" style="220" customWidth="1"/>
    <col min="11" max="11" width="13.7265625" style="220" customWidth="1"/>
    <col min="12" max="12" width="2.7265625" style="220" customWidth="1"/>
    <col min="13" max="13" width="13.7265625" style="220" customWidth="1"/>
    <col min="14" max="14" width="2.7265625" style="220" customWidth="1"/>
    <col min="15" max="15" width="8.26953125" style="220" customWidth="1"/>
    <col min="16" max="16" width="2.7265625" style="220" customWidth="1"/>
    <col min="17" max="17" width="10.7265625" style="220" customWidth="1"/>
    <col min="18" max="18" width="2.7265625" style="220" customWidth="1"/>
    <col min="19" max="19" width="10.7265625" style="220" customWidth="1"/>
    <col min="20" max="20" width="2.7265625" style="220" customWidth="1"/>
    <col min="21" max="21" width="9.7265625" style="220" customWidth="1"/>
    <col min="22" max="22" width="2.7265625" style="220" customWidth="1"/>
    <col min="23" max="23" width="10.7265625" style="220" customWidth="1"/>
    <col min="24" max="24" width="2.7265625" style="220" customWidth="1"/>
    <col min="25" max="25" width="10.7265625" style="220" customWidth="1"/>
    <col min="26" max="31" width="4.7265625" style="220" customWidth="1"/>
    <col min="32" max="16384" width="30.453125" style="219"/>
  </cols>
  <sheetData>
    <row r="1" spans="1:31" ht="15" customHeight="1">
      <c r="A1" s="218"/>
    </row>
    <row r="2" spans="1:31" s="222" customFormat="1" ht="20.149999999999999" customHeight="1">
      <c r="A2" s="221"/>
      <c r="B2" s="221" t="s">
        <v>675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</row>
    <row r="3" spans="1:31" s="262" customFormat="1" ht="15" customHeight="1">
      <c r="D3" s="263"/>
      <c r="E3" s="263"/>
      <c r="F3" s="263"/>
      <c r="G3" s="263"/>
      <c r="H3" s="263"/>
      <c r="I3" s="263"/>
      <c r="J3" s="365" t="s">
        <v>691</v>
      </c>
      <c r="K3" s="366"/>
      <c r="L3" s="366"/>
      <c r="M3" s="366"/>
      <c r="N3" s="366"/>
      <c r="O3" s="366"/>
      <c r="P3" s="263"/>
      <c r="Q3" s="263"/>
      <c r="R3" s="357" t="s">
        <v>699</v>
      </c>
      <c r="S3" s="363"/>
      <c r="T3" s="363"/>
      <c r="U3" s="363"/>
      <c r="V3" s="363"/>
      <c r="W3" s="364"/>
      <c r="X3" s="279"/>
      <c r="Y3" s="280" t="s">
        <v>708</v>
      </c>
      <c r="Z3" s="263"/>
      <c r="AA3" s="263"/>
      <c r="AB3" s="263"/>
      <c r="AC3" s="263"/>
      <c r="AD3" s="263"/>
      <c r="AE3" s="263"/>
    </row>
    <row r="4" spans="1:31" s="262" customFormat="1" ht="5.15" customHeight="1"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8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</row>
    <row r="5" spans="1:31" s="262" customFormat="1" ht="15" customHeight="1">
      <c r="B5" s="262" t="s">
        <v>704</v>
      </c>
      <c r="D5" s="263"/>
      <c r="E5" s="263"/>
      <c r="F5" s="263"/>
      <c r="G5" s="263"/>
      <c r="H5" s="263"/>
      <c r="I5" s="263"/>
      <c r="J5" s="264"/>
      <c r="K5" s="127" t="s">
        <v>655</v>
      </c>
      <c r="L5" s="263"/>
      <c r="M5" s="263"/>
      <c r="N5" s="283"/>
      <c r="O5" s="285" t="s">
        <v>672</v>
      </c>
      <c r="P5" s="299" t="s">
        <v>724</v>
      </c>
      <c r="Q5" s="300">
        <f>IF(O5="HIGH",1,IF(O5="MED",0.9,IF(O5="LOW",0.8, 0)))</f>
        <v>0.9</v>
      </c>
      <c r="R5" s="276"/>
      <c r="S5" s="367" t="str">
        <f>CONCATENATE(("  "),('PRIORITY Interventions'!E13),"  ",LEFT('PRIORITY Interventions'!F13,50),"…..")</f>
        <v xml:space="preserve">  1-10  Develop a review process for job descriptions…..</v>
      </c>
      <c r="T5" s="368"/>
      <c r="U5" s="368"/>
      <c r="V5" s="368"/>
      <c r="W5" s="368"/>
      <c r="X5" s="368"/>
      <c r="Y5" s="368"/>
      <c r="Z5" s="263"/>
      <c r="AA5" s="263"/>
      <c r="AB5" s="263"/>
      <c r="AC5" s="263"/>
      <c r="AD5" s="263"/>
      <c r="AE5" s="263"/>
    </row>
    <row r="6" spans="1:31" s="262" customFormat="1" ht="15" customHeight="1">
      <c r="C6" s="262" t="s">
        <v>695</v>
      </c>
      <c r="D6" s="263"/>
      <c r="E6" s="263"/>
      <c r="F6" s="263"/>
      <c r="G6" s="263"/>
      <c r="H6" s="263"/>
      <c r="I6" s="263"/>
      <c r="J6" s="128"/>
      <c r="K6" s="127" t="s">
        <v>656</v>
      </c>
      <c r="L6" s="263"/>
      <c r="M6" s="263"/>
      <c r="N6" s="282"/>
      <c r="O6" s="285" t="s">
        <v>672</v>
      </c>
      <c r="P6" s="299" t="s">
        <v>724</v>
      </c>
      <c r="Q6" s="300">
        <f t="shared" ref="Q6:Q8" si="0">IF(O6="HIGH",1,IF(O6="MED",0.9,IF(O6="LOW",0.8, 0)))</f>
        <v>0.9</v>
      </c>
      <c r="R6" s="276"/>
      <c r="S6" s="367" t="str">
        <f>CONCATENATE(("  "),('PRIORITY Interventions'!E14),"  ",LEFT('PRIORITY Interventions'!F14,50),"…..")</f>
        <v xml:space="preserve">  2-11  Improve mentoring programs to address competency g…..</v>
      </c>
      <c r="T6" s="368"/>
      <c r="U6" s="368"/>
      <c r="V6" s="368"/>
      <c r="W6" s="368"/>
      <c r="X6" s="368"/>
      <c r="Y6" s="368"/>
      <c r="Z6" s="263"/>
      <c r="AA6" s="263"/>
      <c r="AB6" s="263"/>
      <c r="AC6" s="263"/>
      <c r="AD6" s="263"/>
      <c r="AE6" s="263"/>
    </row>
    <row r="7" spans="1:31" s="262" customFormat="1" ht="15" customHeight="1">
      <c r="C7" s="262" t="s">
        <v>727</v>
      </c>
      <c r="D7" s="263"/>
      <c r="E7" s="263"/>
      <c r="F7" s="263"/>
      <c r="G7" s="263"/>
      <c r="H7" s="263"/>
      <c r="I7" s="263"/>
      <c r="J7" s="129"/>
      <c r="K7" s="127" t="s">
        <v>657</v>
      </c>
      <c r="L7" s="263"/>
      <c r="M7" s="263"/>
      <c r="N7" s="282"/>
      <c r="O7" s="285" t="s">
        <v>672</v>
      </c>
      <c r="P7" s="299" t="s">
        <v>724</v>
      </c>
      <c r="Q7" s="300">
        <f t="shared" si="0"/>
        <v>0.9</v>
      </c>
      <c r="R7" s="276"/>
      <c r="S7" s="367" t="str">
        <f>CONCATENATE(("  "),('PRIORITY Interventions'!E15),"  ",LEFT('PRIORITY Interventions'!F15,50),"…..")</f>
        <v xml:space="preserve">  3-11  Conduct workplace solution-focused leadership coac…..</v>
      </c>
      <c r="T7" s="368"/>
      <c r="U7" s="368"/>
      <c r="V7" s="368"/>
      <c r="W7" s="368"/>
      <c r="X7" s="368"/>
      <c r="Y7" s="368"/>
      <c r="Z7" s="263"/>
      <c r="AA7" s="263"/>
      <c r="AB7" s="263"/>
      <c r="AC7" s="263"/>
      <c r="AD7" s="263"/>
      <c r="AE7" s="263"/>
    </row>
    <row r="8" spans="1:31" s="262" customFormat="1" ht="15" customHeight="1">
      <c r="B8" s="262" t="s">
        <v>694</v>
      </c>
      <c r="D8" s="263"/>
      <c r="E8" s="263"/>
      <c r="F8" s="263"/>
      <c r="G8" s="263"/>
      <c r="H8" s="263"/>
      <c r="I8" s="263"/>
      <c r="J8" s="130"/>
      <c r="K8" s="127" t="s">
        <v>658</v>
      </c>
      <c r="L8" s="263"/>
      <c r="M8" s="263"/>
      <c r="N8" s="282"/>
      <c r="O8" s="285" t="s">
        <v>672</v>
      </c>
      <c r="P8" s="299" t="s">
        <v>724</v>
      </c>
      <c r="Q8" s="300">
        <f t="shared" si="0"/>
        <v>0.9</v>
      </c>
      <c r="R8" s="276"/>
      <c r="S8" s="367" t="str">
        <f>CONCATENATE(("  "),('PRIORITY Interventions'!E16),"  ",LEFT('PRIORITY Interventions'!F16,50),"…..")</f>
        <v xml:space="preserve">  4-11  Develop or improve progressive disciplinary proces…..</v>
      </c>
      <c r="T8" s="368"/>
      <c r="U8" s="368"/>
      <c r="V8" s="368"/>
      <c r="W8" s="368"/>
      <c r="X8" s="368"/>
      <c r="Y8" s="368"/>
      <c r="Z8" s="263"/>
      <c r="AA8" s="263"/>
      <c r="AB8" s="263"/>
      <c r="AC8" s="263"/>
      <c r="AD8" s="263"/>
      <c r="AE8" s="263"/>
    </row>
    <row r="9" spans="1:31" s="262" customFormat="1" ht="15" customHeight="1">
      <c r="C9" s="262" t="s">
        <v>702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76"/>
      <c r="S9" s="367" t="str">
        <f>CONCATENATE(("  "),('PRIORITY Interventions'!E17),"  ",LEFT('PRIORITY Interventions'!F17,50),"…..")</f>
        <v xml:space="preserve">  1-11  Publish job advertisements in the appropriate foru…..</v>
      </c>
      <c r="T9" s="368"/>
      <c r="U9" s="368"/>
      <c r="V9" s="368"/>
      <c r="W9" s="368"/>
      <c r="X9" s="368"/>
      <c r="Y9" s="368"/>
      <c r="Z9" s="263"/>
      <c r="AA9" s="263"/>
      <c r="AB9" s="263"/>
      <c r="AC9" s="263"/>
      <c r="AD9" s="263"/>
      <c r="AE9" s="263"/>
    </row>
    <row r="10" spans="1:31" s="262" customFormat="1" ht="15" customHeight="1">
      <c r="C10" s="262" t="s">
        <v>703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70" t="str">
        <f>'DB1'!H2</f>
        <v>Assessment completed</v>
      </c>
      <c r="P10" s="263"/>
      <c r="Q10" s="263"/>
      <c r="R10" s="276"/>
      <c r="S10" s="367" t="str">
        <f>CONCATENATE(("  "),('PRIORITY Interventions'!E18),"  ",LEFT('PRIORITY Interventions'!F18,50),"…..")</f>
        <v xml:space="preserve">  2-10  Improve coaching programs to address skill gaps…..</v>
      </c>
      <c r="T10" s="368"/>
      <c r="U10" s="368"/>
      <c r="V10" s="368"/>
      <c r="W10" s="368"/>
      <c r="X10" s="368"/>
      <c r="Y10" s="368"/>
      <c r="Z10" s="263"/>
      <c r="AA10" s="263"/>
      <c r="AB10" s="263"/>
      <c r="AC10" s="263"/>
      <c r="AD10" s="263"/>
      <c r="AE10" s="263"/>
    </row>
    <row r="11" spans="1:31" s="262" customFormat="1" ht="15" customHeight="1">
      <c r="C11" s="262" t="s">
        <v>712</v>
      </c>
      <c r="D11" s="263"/>
      <c r="E11" s="224"/>
      <c r="F11" s="224"/>
      <c r="G11" s="224"/>
      <c r="H11" s="224"/>
      <c r="I11" s="224"/>
      <c r="J11" s="224"/>
      <c r="K11" s="224"/>
      <c r="L11" s="224"/>
      <c r="M11" s="224"/>
      <c r="N11" s="263"/>
      <c r="O11" s="271" t="s">
        <v>697</v>
      </c>
      <c r="P11" s="263"/>
      <c r="Q11" s="263"/>
      <c r="R11" s="276"/>
      <c r="S11" s="367" t="str">
        <f>CONCATENATE(("  "),('PRIORITY Interventions'!E19),"  ",LEFT('PRIORITY Interventions'!F19,50),"…..")</f>
        <v xml:space="preserve">  3-10  Train supervisors in workplace policy enforcement…..</v>
      </c>
      <c r="T11" s="368"/>
      <c r="U11" s="368"/>
      <c r="V11" s="368"/>
      <c r="W11" s="368"/>
      <c r="X11" s="368"/>
      <c r="Y11" s="368"/>
      <c r="Z11" s="263"/>
      <c r="AA11" s="263"/>
      <c r="AB11" s="263"/>
      <c r="AC11" s="263"/>
      <c r="AD11" s="263"/>
      <c r="AE11" s="263"/>
    </row>
    <row r="12" spans="1:31" s="262" customFormat="1" ht="15" customHeight="1">
      <c r="D12" s="263"/>
      <c r="E12" s="224"/>
      <c r="F12" s="224"/>
      <c r="G12" s="224"/>
      <c r="H12" s="224"/>
      <c r="I12" s="224"/>
      <c r="J12" s="224"/>
      <c r="K12" s="224"/>
      <c r="L12" s="224"/>
      <c r="M12" s="224"/>
      <c r="N12" s="263"/>
      <c r="O12" s="271"/>
      <c r="P12" s="263"/>
      <c r="Q12" s="263"/>
      <c r="R12" s="274"/>
      <c r="S12" s="265"/>
      <c r="T12" s="274"/>
      <c r="U12" s="265"/>
      <c r="V12" s="274"/>
      <c r="W12" s="265"/>
      <c r="X12" s="274"/>
      <c r="Y12" s="278"/>
      <c r="Z12" s="263"/>
      <c r="AA12" s="263"/>
      <c r="AB12" s="263"/>
      <c r="AC12" s="263"/>
      <c r="AD12" s="263"/>
      <c r="AE12" s="263"/>
    </row>
    <row r="13" spans="1:31" s="277" customFormat="1" ht="6.75" customHeight="1">
      <c r="B13" s="360" t="s">
        <v>65</v>
      </c>
      <c r="C13" s="361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65"/>
      <c r="R13" s="274"/>
      <c r="S13" s="265"/>
      <c r="T13" s="274"/>
      <c r="U13" s="265"/>
      <c r="V13" s="274"/>
      <c r="W13" s="265"/>
      <c r="X13" s="274"/>
      <c r="Y13" s="278"/>
      <c r="Z13" s="274"/>
      <c r="AA13" s="274"/>
      <c r="AB13" s="274"/>
      <c r="AC13" s="274"/>
      <c r="AD13" s="274"/>
      <c r="AE13" s="274"/>
    </row>
    <row r="14" spans="1:31" ht="15" customHeight="1">
      <c r="B14" s="361"/>
      <c r="C14" s="361"/>
      <c r="Q14" s="265"/>
      <c r="S14" s="265"/>
      <c r="U14" s="362" t="s">
        <v>693</v>
      </c>
      <c r="V14" s="363"/>
      <c r="W14" s="363"/>
      <c r="X14" s="363"/>
      <c r="Y14" s="364"/>
      <c r="AA14" s="274"/>
    </row>
    <row r="15" spans="1:31" ht="5.15" customHeight="1">
      <c r="B15" s="221"/>
      <c r="Q15" s="265"/>
      <c r="S15" s="265"/>
      <c r="U15" s="265"/>
      <c r="W15" s="265"/>
      <c r="Y15" s="265"/>
      <c r="AA15" s="274"/>
    </row>
    <row r="16" spans="1:31" s="262" customFormat="1" ht="15" customHeight="1">
      <c r="B16" s="355" t="s">
        <v>693</v>
      </c>
      <c r="C16" s="356"/>
      <c r="D16" s="263"/>
      <c r="E16" s="357" t="s">
        <v>726</v>
      </c>
      <c r="F16" s="358"/>
      <c r="G16" s="358"/>
      <c r="H16" s="358"/>
      <c r="I16" s="358"/>
      <c r="J16" s="358"/>
      <c r="K16" s="358"/>
      <c r="L16" s="358"/>
      <c r="M16" s="358"/>
      <c r="N16" s="358"/>
      <c r="O16" s="359"/>
      <c r="P16" s="263"/>
      <c r="Q16" s="352" t="s">
        <v>705</v>
      </c>
      <c r="R16" s="263"/>
      <c r="S16" s="352" t="s">
        <v>690</v>
      </c>
      <c r="T16" s="263"/>
      <c r="U16" s="352" t="s">
        <v>621</v>
      </c>
      <c r="V16" s="263"/>
      <c r="W16" s="352" t="s">
        <v>706</v>
      </c>
      <c r="X16" s="263"/>
      <c r="Y16" s="352" t="s">
        <v>707</v>
      </c>
      <c r="Z16" s="263"/>
      <c r="AA16" s="263"/>
      <c r="AB16" s="263"/>
      <c r="AC16" s="263"/>
      <c r="AD16" s="263"/>
      <c r="AE16" s="263"/>
    </row>
    <row r="17" spans="1:31" s="222" customFormat="1" ht="5.15" customHeight="1"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353"/>
      <c r="R17" s="266"/>
      <c r="S17" s="353"/>
      <c r="T17" s="266"/>
      <c r="U17" s="353"/>
      <c r="V17" s="266"/>
      <c r="W17" s="353"/>
      <c r="X17" s="266"/>
      <c r="Y17" s="353"/>
      <c r="Z17" s="258"/>
      <c r="AA17" s="258"/>
      <c r="AB17" s="258"/>
      <c r="AC17" s="258"/>
      <c r="AD17" s="258"/>
      <c r="AE17" s="258"/>
    </row>
    <row r="18" spans="1:31" s="225" customFormat="1" ht="15" customHeight="1">
      <c r="A18" s="123"/>
      <c r="B18" s="246" t="s">
        <v>593</v>
      </c>
      <c r="C18" s="247" t="s">
        <v>427</v>
      </c>
      <c r="D18" s="224"/>
      <c r="E18" s="259" t="s">
        <v>620</v>
      </c>
      <c r="F18" s="224"/>
      <c r="G18" s="259" t="s">
        <v>687</v>
      </c>
      <c r="H18" s="224"/>
      <c r="I18" s="259" t="s">
        <v>688</v>
      </c>
      <c r="J18" s="224"/>
      <c r="K18" s="259" t="s">
        <v>696</v>
      </c>
      <c r="L18" s="224"/>
      <c r="M18" s="259" t="s">
        <v>692</v>
      </c>
      <c r="N18" s="224"/>
      <c r="O18" s="275" t="s">
        <v>698</v>
      </c>
      <c r="P18" s="224"/>
      <c r="Q18" s="354"/>
      <c r="R18" s="263"/>
      <c r="S18" s="354"/>
      <c r="T18" s="263"/>
      <c r="U18" s="354"/>
      <c r="V18" s="263"/>
      <c r="W18" s="354"/>
      <c r="X18" s="263"/>
      <c r="Y18" s="354"/>
      <c r="Z18" s="224"/>
      <c r="AA18" s="224"/>
      <c r="AB18" s="224"/>
      <c r="AC18" s="224"/>
      <c r="AD18" s="224"/>
      <c r="AE18" s="224"/>
    </row>
    <row r="19" spans="1:31" s="223" customFormat="1" ht="15" customHeight="1">
      <c r="A19" s="243"/>
      <c r="B19" s="249" t="str">
        <f>'ALL Interventions'!B6</f>
        <v>1-01</v>
      </c>
      <c r="C19" s="250" t="str">
        <f>'ALL Interventions'!C6</f>
        <v>Develop an effective transparent recruitment system</v>
      </c>
      <c r="D19" s="244"/>
      <c r="E19" s="284" t="s">
        <v>672</v>
      </c>
      <c r="F19" s="245"/>
      <c r="G19" s="284" t="s">
        <v>672</v>
      </c>
      <c r="H19" s="245"/>
      <c r="I19" s="284" t="s">
        <v>672</v>
      </c>
      <c r="J19" s="245"/>
      <c r="K19" s="284" t="s">
        <v>672</v>
      </c>
      <c r="L19" s="245"/>
      <c r="M19" s="284" t="s">
        <v>672</v>
      </c>
      <c r="N19" s="245"/>
      <c r="O19" s="260">
        <f>COUNTIF(E19:M19, "LOW")+COUNTIF(E19:M19, "MED")*2+COUNTIF(E19:M19, "HIGH")*3</f>
        <v>10</v>
      </c>
      <c r="P19" s="245"/>
      <c r="Q19" s="261">
        <f>DataTables!$D$19</f>
        <v>0.5</v>
      </c>
      <c r="R19" s="245"/>
      <c r="S19" s="261" t="str">
        <f>$O$5</f>
        <v>MED</v>
      </c>
      <c r="T19" s="245"/>
      <c r="U19" s="301">
        <f>ROUND((O19*(1-Q19)*$Q$5),2)</f>
        <v>4.5</v>
      </c>
      <c r="V19" s="245"/>
      <c r="W19" s="269">
        <f>RANK(U19,$U$19:$U$38,0)+COUNTIF($U$19:U19,U19)-1</f>
        <v>9</v>
      </c>
      <c r="X19" s="245"/>
      <c r="Y19" s="269">
        <f>RANK(U19,$U$19:$U$109,0)+COUNTIF($U$19:U19,U19)-1</f>
        <v>26</v>
      </c>
      <c r="Z19" s="245"/>
      <c r="AA19" s="245"/>
      <c r="AB19" s="245"/>
      <c r="AC19" s="245"/>
      <c r="AD19" s="245"/>
      <c r="AE19" s="245"/>
    </row>
    <row r="20" spans="1:31" s="223" customFormat="1" ht="15" customHeight="1">
      <c r="A20" s="243"/>
      <c r="B20" s="249" t="str">
        <f>'ALL Interventions'!B7</f>
        <v>1-02</v>
      </c>
      <c r="C20" s="250" t="str">
        <f>'ALL Interventions'!C7</f>
        <v>Develop a competency-based recruitment system</v>
      </c>
      <c r="D20" s="245"/>
      <c r="E20" s="284" t="s">
        <v>672</v>
      </c>
      <c r="F20" s="245"/>
      <c r="G20" s="284" t="s">
        <v>671</v>
      </c>
      <c r="H20" s="245"/>
      <c r="I20" s="284" t="s">
        <v>671</v>
      </c>
      <c r="J20" s="245"/>
      <c r="K20" s="284" t="s">
        <v>671</v>
      </c>
      <c r="L20" s="245"/>
      <c r="M20" s="284" t="s">
        <v>671</v>
      </c>
      <c r="N20" s="245"/>
      <c r="O20" s="260">
        <f t="shared" ref="O20:O38" si="1">COUNTIF(E20:M20, "LOW")+COUNTIF(E20:M20, "MED")*2+COUNTIF(E20:M20, "HIGH")*3</f>
        <v>6</v>
      </c>
      <c r="P20" s="245"/>
      <c r="Q20" s="261">
        <f>DataTables!$D$19</f>
        <v>0.5</v>
      </c>
      <c r="R20" s="245"/>
      <c r="S20" s="261" t="str">
        <f t="shared" ref="S20:S38" si="2">$O$5</f>
        <v>MED</v>
      </c>
      <c r="T20" s="245"/>
      <c r="U20" s="301">
        <f t="shared" ref="U20:U38" si="3">ROUND((O20*(1-Q20)*$Q$5),2)</f>
        <v>2.7</v>
      </c>
      <c r="V20" s="245"/>
      <c r="W20" s="269">
        <f>RANK(U20,$U$19:$U$38,0)+COUNTIF($U$19:U20,U20)-1</f>
        <v>18</v>
      </c>
      <c r="X20" s="245"/>
      <c r="Y20" s="269">
        <f>RANK(U20,$U$19:$U$109,0)+COUNTIF($U$19:U20,U20)-1</f>
        <v>59</v>
      </c>
      <c r="Z20" s="245"/>
      <c r="AA20" s="245"/>
      <c r="AB20" s="245"/>
      <c r="AC20" s="245"/>
      <c r="AD20" s="245"/>
      <c r="AE20" s="245"/>
    </row>
    <row r="21" spans="1:31" s="223" customFormat="1" ht="15" customHeight="1">
      <c r="A21" s="243"/>
      <c r="B21" s="249" t="str">
        <f>'ALL Interventions'!B8</f>
        <v>1-03</v>
      </c>
      <c r="C21" s="250" t="str">
        <f>'ALL Interventions'!C8</f>
        <v>Develop guideline to document recruitment processes</v>
      </c>
      <c r="D21" s="245"/>
      <c r="E21" s="284" t="s">
        <v>672</v>
      </c>
      <c r="F21" s="245"/>
      <c r="G21" s="284" t="s">
        <v>672</v>
      </c>
      <c r="H21" s="245"/>
      <c r="I21" s="284" t="s">
        <v>671</v>
      </c>
      <c r="J21" s="245"/>
      <c r="K21" s="284" t="s">
        <v>671</v>
      </c>
      <c r="L21" s="245"/>
      <c r="M21" s="284" t="s">
        <v>671</v>
      </c>
      <c r="N21" s="245"/>
      <c r="O21" s="260">
        <f t="shared" si="1"/>
        <v>7</v>
      </c>
      <c r="P21" s="245"/>
      <c r="Q21" s="261">
        <f>DataTables!$D$19</f>
        <v>0.5</v>
      </c>
      <c r="R21" s="245"/>
      <c r="S21" s="261" t="str">
        <f t="shared" si="2"/>
        <v>MED</v>
      </c>
      <c r="T21" s="245"/>
      <c r="U21" s="301">
        <f t="shared" si="3"/>
        <v>3.15</v>
      </c>
      <c r="V21" s="245"/>
      <c r="W21" s="269">
        <f>RANK(U21,$U$19:$U$38,0)+COUNTIF($U$19:U21,U21)-1</f>
        <v>16</v>
      </c>
      <c r="X21" s="245"/>
      <c r="Y21" s="269">
        <f>RANK(U21,$U$19:$U$109,0)+COUNTIF($U$19:U21,U21)-1</f>
        <v>51</v>
      </c>
      <c r="Z21" s="245"/>
      <c r="AA21" s="245"/>
      <c r="AB21" s="245"/>
      <c r="AC21" s="245"/>
      <c r="AD21" s="245"/>
      <c r="AE21" s="245"/>
    </row>
    <row r="22" spans="1:31" s="223" customFormat="1" ht="15" customHeight="1">
      <c r="A22" s="243"/>
      <c r="B22" s="249" t="str">
        <f>'ALL Interventions'!B9</f>
        <v>1-04</v>
      </c>
      <c r="C22" s="250" t="str">
        <f>'ALL Interventions'!C9</f>
        <v>Train staff in principles of effective recruitment</v>
      </c>
      <c r="D22" s="245"/>
      <c r="E22" s="284" t="s">
        <v>672</v>
      </c>
      <c r="F22" s="245"/>
      <c r="G22" s="284" t="s">
        <v>672</v>
      </c>
      <c r="H22" s="245"/>
      <c r="I22" s="284" t="s">
        <v>672</v>
      </c>
      <c r="J22" s="245"/>
      <c r="K22" s="284" t="s">
        <v>671</v>
      </c>
      <c r="L22" s="245"/>
      <c r="M22" s="284" t="s">
        <v>671</v>
      </c>
      <c r="N22" s="245"/>
      <c r="O22" s="260">
        <f t="shared" si="1"/>
        <v>8</v>
      </c>
      <c r="P22" s="245"/>
      <c r="Q22" s="261">
        <f>DataTables!$D$19</f>
        <v>0.5</v>
      </c>
      <c r="R22" s="245"/>
      <c r="S22" s="261" t="str">
        <f t="shared" si="2"/>
        <v>MED</v>
      </c>
      <c r="T22" s="245"/>
      <c r="U22" s="301">
        <f t="shared" si="3"/>
        <v>3.6</v>
      </c>
      <c r="V22" s="245"/>
      <c r="W22" s="269">
        <f>RANK(U22,$U$19:$U$38,0)+COUNTIF($U$19:U22,U22)-1</f>
        <v>14</v>
      </c>
      <c r="X22" s="245"/>
      <c r="Y22" s="269">
        <f>RANK(U22,$U$19:$U$109,0)+COUNTIF($U$19:U22,U22)-1</f>
        <v>43</v>
      </c>
      <c r="Z22" s="245"/>
      <c r="AA22" s="245"/>
      <c r="AB22" s="245"/>
      <c r="AC22" s="245"/>
      <c r="AD22" s="245"/>
      <c r="AE22" s="245"/>
    </row>
    <row r="23" spans="1:31" s="223" customFormat="1" ht="15" customHeight="1">
      <c r="A23" s="243"/>
      <c r="B23" s="249" t="str">
        <f>'ALL Interventions'!B10</f>
        <v>1-05</v>
      </c>
      <c r="C23" s="250" t="str">
        <f>'ALL Interventions'!C10</f>
        <v>Establish a formally recognised SC cadre</v>
      </c>
      <c r="D23" s="245"/>
      <c r="E23" s="284" t="s">
        <v>672</v>
      </c>
      <c r="F23" s="245"/>
      <c r="G23" s="284" t="s">
        <v>672</v>
      </c>
      <c r="H23" s="245"/>
      <c r="I23" s="284" t="s">
        <v>672</v>
      </c>
      <c r="J23" s="245"/>
      <c r="K23" s="284" t="s">
        <v>672</v>
      </c>
      <c r="L23" s="245"/>
      <c r="M23" s="284" t="s">
        <v>671</v>
      </c>
      <c r="N23" s="245"/>
      <c r="O23" s="260">
        <f t="shared" si="1"/>
        <v>9</v>
      </c>
      <c r="P23" s="245"/>
      <c r="Q23" s="261">
        <f>DataTables!$D$19</f>
        <v>0.5</v>
      </c>
      <c r="R23" s="245"/>
      <c r="S23" s="261" t="str">
        <f t="shared" si="2"/>
        <v>MED</v>
      </c>
      <c r="T23" s="245"/>
      <c r="U23" s="301">
        <f t="shared" si="3"/>
        <v>4.05</v>
      </c>
      <c r="V23" s="245"/>
      <c r="W23" s="269">
        <f>RANK(U23,$U$19:$U$38,0)+COUNTIF($U$19:U23,U23)-1</f>
        <v>12</v>
      </c>
      <c r="X23" s="245"/>
      <c r="Y23" s="269">
        <f>RANK(U23,$U$19:$U$109,0)+COUNTIF($U$19:U23,U23)-1</f>
        <v>35</v>
      </c>
      <c r="Z23" s="245"/>
      <c r="AA23" s="245"/>
      <c r="AB23" s="245"/>
      <c r="AC23" s="245"/>
      <c r="AD23" s="245"/>
      <c r="AE23" s="245"/>
    </row>
    <row r="24" spans="1:31" s="223" customFormat="1" ht="15" customHeight="1">
      <c r="A24" s="243"/>
      <c r="B24" s="249" t="str">
        <f>'ALL Interventions'!B11</f>
        <v>1-06</v>
      </c>
      <c r="C24" s="250" t="str">
        <f>'ALL Interventions'!C11</f>
        <v>Review the SC staff structure periodically</v>
      </c>
      <c r="D24" s="245"/>
      <c r="E24" s="284" t="s">
        <v>672</v>
      </c>
      <c r="F24" s="245"/>
      <c r="G24" s="284" t="s">
        <v>672</v>
      </c>
      <c r="H24" s="245"/>
      <c r="I24" s="284" t="s">
        <v>672</v>
      </c>
      <c r="J24" s="245"/>
      <c r="K24" s="284" t="s">
        <v>672</v>
      </c>
      <c r="L24" s="245"/>
      <c r="M24" s="284" t="s">
        <v>672</v>
      </c>
      <c r="N24" s="245"/>
      <c r="O24" s="260">
        <f t="shared" si="1"/>
        <v>10</v>
      </c>
      <c r="P24" s="245"/>
      <c r="Q24" s="261">
        <f>DataTables!$D$19</f>
        <v>0.5</v>
      </c>
      <c r="R24" s="245"/>
      <c r="S24" s="261" t="str">
        <f t="shared" si="2"/>
        <v>MED</v>
      </c>
      <c r="T24" s="245"/>
      <c r="U24" s="301">
        <f t="shared" si="3"/>
        <v>4.5</v>
      </c>
      <c r="V24" s="245"/>
      <c r="W24" s="269">
        <f>RANK(U24,$U$19:$U$38,0)+COUNTIF($U$19:U24,U24)-1</f>
        <v>10</v>
      </c>
      <c r="X24" s="245"/>
      <c r="Y24" s="269">
        <f>RANK(U24,$U$19:$U$109,0)+COUNTIF($U$19:U24,U24)-1</f>
        <v>27</v>
      </c>
      <c r="Z24" s="245"/>
      <c r="AA24" s="245"/>
      <c r="AB24" s="245"/>
      <c r="AC24" s="245"/>
      <c r="AD24" s="245"/>
      <c r="AE24" s="245"/>
    </row>
    <row r="25" spans="1:31" s="223" customFormat="1" ht="15" customHeight="1">
      <c r="A25" s="243"/>
      <c r="B25" s="249" t="str">
        <f>'ALL Interventions'!B12</f>
        <v>1-07</v>
      </c>
      <c r="C25" s="250" t="str">
        <f>'ALL Interventions'!C12</f>
        <v>Review positioning of SC function within the organogram</v>
      </c>
      <c r="D25" s="245"/>
      <c r="E25" s="284" t="s">
        <v>673</v>
      </c>
      <c r="F25" s="245"/>
      <c r="G25" s="284" t="s">
        <v>672</v>
      </c>
      <c r="H25" s="245"/>
      <c r="I25" s="284" t="s">
        <v>672</v>
      </c>
      <c r="J25" s="245"/>
      <c r="K25" s="284" t="s">
        <v>672</v>
      </c>
      <c r="L25" s="245"/>
      <c r="M25" s="284" t="s">
        <v>672</v>
      </c>
      <c r="N25" s="245"/>
      <c r="O25" s="260">
        <f t="shared" si="1"/>
        <v>11</v>
      </c>
      <c r="P25" s="245"/>
      <c r="Q25" s="261">
        <f>DataTables!$D$19</f>
        <v>0.5</v>
      </c>
      <c r="R25" s="245"/>
      <c r="S25" s="261" t="str">
        <f t="shared" si="2"/>
        <v>MED</v>
      </c>
      <c r="T25" s="245"/>
      <c r="U25" s="301">
        <f t="shared" si="3"/>
        <v>4.95</v>
      </c>
      <c r="V25" s="245"/>
      <c r="W25" s="269">
        <f>RANK(U25,$U$19:$U$38,0)+COUNTIF($U$19:U25,U25)-1</f>
        <v>7</v>
      </c>
      <c r="X25" s="245"/>
      <c r="Y25" s="269">
        <f>RANK(U25,$U$19:$U$109,0)+COUNTIF($U$19:U25,U25)-1</f>
        <v>20</v>
      </c>
      <c r="Z25" s="245"/>
      <c r="AA25" s="245"/>
      <c r="AB25" s="245"/>
      <c r="AC25" s="245"/>
      <c r="AD25" s="245"/>
      <c r="AE25" s="245"/>
    </row>
    <row r="26" spans="1:31" s="223" customFormat="1" ht="15" customHeight="1">
      <c r="A26" s="243"/>
      <c r="B26" s="249" t="str">
        <f>'ALL Interventions'!B13</f>
        <v>1-08</v>
      </c>
      <c r="C26" s="250" t="str">
        <f>'ALL Interventions'!C13</f>
        <v>Develop an industry standard job description format</v>
      </c>
      <c r="D26" s="245"/>
      <c r="E26" s="284" t="s">
        <v>673</v>
      </c>
      <c r="F26" s="245"/>
      <c r="G26" s="284" t="s">
        <v>673</v>
      </c>
      <c r="H26" s="245"/>
      <c r="I26" s="284" t="s">
        <v>672</v>
      </c>
      <c r="J26" s="245"/>
      <c r="K26" s="284" t="s">
        <v>672</v>
      </c>
      <c r="L26" s="245"/>
      <c r="M26" s="284" t="s">
        <v>672</v>
      </c>
      <c r="N26" s="245"/>
      <c r="O26" s="260">
        <f t="shared" si="1"/>
        <v>12</v>
      </c>
      <c r="P26" s="245"/>
      <c r="Q26" s="261">
        <f>DataTables!$D$19</f>
        <v>0.5</v>
      </c>
      <c r="R26" s="245"/>
      <c r="S26" s="261" t="str">
        <f t="shared" si="2"/>
        <v>MED</v>
      </c>
      <c r="T26" s="245"/>
      <c r="U26" s="301">
        <f t="shared" si="3"/>
        <v>5.4</v>
      </c>
      <c r="V26" s="245"/>
      <c r="W26" s="269">
        <f>RANK(U26,$U$19:$U$38,0)+COUNTIF($U$19:U26,U26)-1</f>
        <v>5</v>
      </c>
      <c r="X26" s="245"/>
      <c r="Y26" s="269">
        <f>RANK(U26,$U$19:$U$109,0)+COUNTIF($U$19:U26,U26)-1</f>
        <v>14</v>
      </c>
      <c r="Z26" s="245"/>
      <c r="AA26" s="245"/>
      <c r="AB26" s="245"/>
      <c r="AC26" s="245"/>
      <c r="AD26" s="245"/>
      <c r="AE26" s="245"/>
    </row>
    <row r="27" spans="1:31" s="223" customFormat="1" ht="15" customHeight="1">
      <c r="A27" s="243"/>
      <c r="B27" s="249" t="str">
        <f>'ALL Interventions'!B14</f>
        <v>1-09</v>
      </c>
      <c r="C27" s="250" t="str">
        <f>'ALL Interventions'!C14</f>
        <v>Develop professional job descriptions for all SC positions</v>
      </c>
      <c r="D27" s="245"/>
      <c r="E27" s="284" t="s">
        <v>673</v>
      </c>
      <c r="F27" s="245"/>
      <c r="G27" s="284" t="s">
        <v>673</v>
      </c>
      <c r="H27" s="245"/>
      <c r="I27" s="284" t="s">
        <v>673</v>
      </c>
      <c r="J27" s="245"/>
      <c r="K27" s="284" t="s">
        <v>672</v>
      </c>
      <c r="L27" s="245"/>
      <c r="M27" s="284" t="s">
        <v>672</v>
      </c>
      <c r="N27" s="245"/>
      <c r="O27" s="260">
        <f t="shared" si="1"/>
        <v>13</v>
      </c>
      <c r="P27" s="245"/>
      <c r="Q27" s="261">
        <f>DataTables!$D$19</f>
        <v>0.5</v>
      </c>
      <c r="R27" s="245"/>
      <c r="S27" s="261" t="str">
        <f t="shared" si="2"/>
        <v>MED</v>
      </c>
      <c r="T27" s="245"/>
      <c r="U27" s="301">
        <f t="shared" si="3"/>
        <v>5.85</v>
      </c>
      <c r="V27" s="245"/>
      <c r="W27" s="269">
        <f>RANK(U27,$U$19:$U$38,0)+COUNTIF($U$19:U27,U27)-1</f>
        <v>3</v>
      </c>
      <c r="X27" s="245"/>
      <c r="Y27" s="269">
        <f>RANK(U27,$U$19:$U$109,0)+COUNTIF($U$19:U27,U27)-1</f>
        <v>9</v>
      </c>
      <c r="Z27" s="245"/>
      <c r="AA27" s="245"/>
      <c r="AB27" s="245"/>
      <c r="AC27" s="245"/>
      <c r="AD27" s="245"/>
      <c r="AE27" s="245"/>
    </row>
    <row r="28" spans="1:31" s="223" customFormat="1" ht="15" customHeight="1">
      <c r="A28" s="243"/>
      <c r="B28" s="249" t="str">
        <f>'ALL Interventions'!B15</f>
        <v>1-10</v>
      </c>
      <c r="C28" s="250" t="str">
        <f>'ALL Interventions'!C15</f>
        <v>Develop a review process for job descriptions</v>
      </c>
      <c r="D28" s="245"/>
      <c r="E28" s="284" t="s">
        <v>673</v>
      </c>
      <c r="F28" s="245"/>
      <c r="G28" s="284" t="s">
        <v>673</v>
      </c>
      <c r="H28" s="245"/>
      <c r="I28" s="284" t="s">
        <v>673</v>
      </c>
      <c r="J28" s="245"/>
      <c r="K28" s="284" t="s">
        <v>673</v>
      </c>
      <c r="L28" s="245"/>
      <c r="M28" s="284" t="s">
        <v>673</v>
      </c>
      <c r="N28" s="245"/>
      <c r="O28" s="260">
        <f t="shared" si="1"/>
        <v>15</v>
      </c>
      <c r="P28" s="245"/>
      <c r="Q28" s="261">
        <f>DataTables!$D$19</f>
        <v>0.5</v>
      </c>
      <c r="R28" s="245"/>
      <c r="S28" s="261" t="str">
        <f t="shared" si="2"/>
        <v>MED</v>
      </c>
      <c r="T28" s="245"/>
      <c r="U28" s="301">
        <f t="shared" si="3"/>
        <v>6.75</v>
      </c>
      <c r="V28" s="245"/>
      <c r="W28" s="269">
        <f>RANK(U28,$U$19:$U$38,0)+COUNTIF($U$19:U28,U28)-1</f>
        <v>1</v>
      </c>
      <c r="X28" s="245"/>
      <c r="Y28" s="269">
        <f>RANK(U28,$U$19:$U$109,0)+COUNTIF($U$19:U28,U28)-1</f>
        <v>1</v>
      </c>
      <c r="Z28" s="245"/>
      <c r="AA28" s="245"/>
      <c r="AB28" s="245"/>
      <c r="AC28" s="245"/>
      <c r="AD28" s="245"/>
      <c r="AE28" s="245"/>
    </row>
    <row r="29" spans="1:31" s="223" customFormat="1" ht="15" customHeight="1">
      <c r="A29" s="243"/>
      <c r="B29" s="249" t="str">
        <f>'ALL Interventions'!B16</f>
        <v>1-11</v>
      </c>
      <c r="C29" s="250" t="str">
        <f>'ALL Interventions'!C16</f>
        <v>Publish job advertisements in the appropriate forums</v>
      </c>
      <c r="D29" s="245"/>
      <c r="E29" s="284" t="s">
        <v>673</v>
      </c>
      <c r="F29" s="245"/>
      <c r="G29" s="284" t="s">
        <v>673</v>
      </c>
      <c r="H29" s="245"/>
      <c r="I29" s="284" t="s">
        <v>673</v>
      </c>
      <c r="J29" s="245"/>
      <c r="K29" s="284" t="s">
        <v>673</v>
      </c>
      <c r="L29" s="245"/>
      <c r="M29" s="284" t="s">
        <v>672</v>
      </c>
      <c r="N29" s="245"/>
      <c r="O29" s="260">
        <f t="shared" si="1"/>
        <v>14</v>
      </c>
      <c r="P29" s="245"/>
      <c r="Q29" s="261">
        <f>DataTables!$D$19</f>
        <v>0.5</v>
      </c>
      <c r="R29" s="245"/>
      <c r="S29" s="261" t="str">
        <f t="shared" si="2"/>
        <v>MED</v>
      </c>
      <c r="T29" s="245"/>
      <c r="U29" s="301">
        <f t="shared" si="3"/>
        <v>6.3</v>
      </c>
      <c r="V29" s="245"/>
      <c r="W29" s="269">
        <f>RANK(U29,$U$19:$U$38,0)+COUNTIF($U$19:U29,U29)-1</f>
        <v>2</v>
      </c>
      <c r="X29" s="245"/>
      <c r="Y29" s="269">
        <f>RANK(U29,$U$19:$U$109,0)+COUNTIF($U$19:U29,U29)-1</f>
        <v>5</v>
      </c>
      <c r="Z29" s="245"/>
      <c r="AA29" s="245"/>
      <c r="AB29" s="245"/>
      <c r="AC29" s="245"/>
      <c r="AD29" s="245"/>
      <c r="AE29" s="245"/>
    </row>
    <row r="30" spans="1:31" s="223" customFormat="1" ht="15" customHeight="1">
      <c r="A30" s="243"/>
      <c r="B30" s="249" t="str">
        <f>'ALL Interventions'!B17</f>
        <v>1-12</v>
      </c>
      <c r="C30" s="250" t="str">
        <f>'ALL Interventions'!C17</f>
        <v>Evaluate effectiveness of job advertising media</v>
      </c>
      <c r="D30" s="245"/>
      <c r="E30" s="284" t="s">
        <v>671</v>
      </c>
      <c r="F30" s="245"/>
      <c r="G30" s="284" t="s">
        <v>671</v>
      </c>
      <c r="H30" s="245"/>
      <c r="I30" s="284" t="s">
        <v>671</v>
      </c>
      <c r="J30" s="245"/>
      <c r="K30" s="284" t="s">
        <v>671</v>
      </c>
      <c r="L30" s="245"/>
      <c r="M30" s="284" t="s">
        <v>671</v>
      </c>
      <c r="N30" s="245"/>
      <c r="O30" s="260">
        <f t="shared" si="1"/>
        <v>5</v>
      </c>
      <c r="P30" s="245"/>
      <c r="Q30" s="261">
        <f>DataTables!$D$19</f>
        <v>0.5</v>
      </c>
      <c r="R30" s="245"/>
      <c r="S30" s="261" t="str">
        <f t="shared" si="2"/>
        <v>MED</v>
      </c>
      <c r="T30" s="245"/>
      <c r="U30" s="301">
        <f t="shared" si="3"/>
        <v>2.25</v>
      </c>
      <c r="V30" s="245"/>
      <c r="W30" s="269">
        <f>RANK(U30,$U$19:$U$38,0)+COUNTIF($U$19:U30,U30)-1</f>
        <v>20</v>
      </c>
      <c r="X30" s="245"/>
      <c r="Y30" s="269">
        <f>RANK(U30,$U$19:$U$109,0)+COUNTIF($U$19:U30,U30)-1</f>
        <v>67</v>
      </c>
      <c r="Z30" s="245"/>
      <c r="AA30" s="245"/>
      <c r="AB30" s="245"/>
      <c r="AC30" s="245"/>
      <c r="AD30" s="245"/>
      <c r="AE30" s="245"/>
    </row>
    <row r="31" spans="1:31" s="223" customFormat="1" ht="15" customHeight="1">
      <c r="A31" s="243"/>
      <c r="B31" s="249" t="str">
        <f>'ALL Interventions'!B18</f>
        <v>1-13</v>
      </c>
      <c r="C31" s="250" t="str">
        <f>'ALL Interventions'!C18</f>
        <v>Support advocacy for SC HR budgetary needs</v>
      </c>
      <c r="D31" s="245"/>
      <c r="E31" s="284" t="s">
        <v>672</v>
      </c>
      <c r="F31" s="245"/>
      <c r="G31" s="284" t="s">
        <v>671</v>
      </c>
      <c r="H31" s="245"/>
      <c r="I31" s="284" t="s">
        <v>671</v>
      </c>
      <c r="J31" s="245"/>
      <c r="K31" s="284" t="s">
        <v>671</v>
      </c>
      <c r="L31" s="245"/>
      <c r="M31" s="284" t="s">
        <v>671</v>
      </c>
      <c r="N31" s="245"/>
      <c r="O31" s="260">
        <f t="shared" si="1"/>
        <v>6</v>
      </c>
      <c r="P31" s="245"/>
      <c r="Q31" s="261">
        <f>DataTables!$D$19</f>
        <v>0.5</v>
      </c>
      <c r="R31" s="245"/>
      <c r="S31" s="261" t="str">
        <f t="shared" si="2"/>
        <v>MED</v>
      </c>
      <c r="T31" s="245"/>
      <c r="U31" s="301">
        <f t="shared" si="3"/>
        <v>2.7</v>
      </c>
      <c r="V31" s="245"/>
      <c r="W31" s="269">
        <f>RANK(U31,$U$19:$U$38,0)+COUNTIF($U$19:U31,U31)-1</f>
        <v>19</v>
      </c>
      <c r="X31" s="245"/>
      <c r="Y31" s="269">
        <f>RANK(U31,$U$19:$U$109,0)+COUNTIF($U$19:U31,U31)-1</f>
        <v>60</v>
      </c>
      <c r="Z31" s="245"/>
      <c r="AA31" s="245"/>
      <c r="AB31" s="245"/>
      <c r="AC31" s="245"/>
      <c r="AD31" s="245"/>
      <c r="AE31" s="245"/>
    </row>
    <row r="32" spans="1:31" s="223" customFormat="1" ht="15" customHeight="1">
      <c r="A32" s="243"/>
      <c r="B32" s="249" t="str">
        <f>'ALL Interventions'!B19</f>
        <v>1-14</v>
      </c>
      <c r="C32" s="250" t="str">
        <f>'ALL Interventions'!C19</f>
        <v>Develop a pay scale that links to a career path</v>
      </c>
      <c r="D32" s="245"/>
      <c r="E32" s="284" t="s">
        <v>672</v>
      </c>
      <c r="F32" s="245"/>
      <c r="G32" s="284" t="s">
        <v>672</v>
      </c>
      <c r="H32" s="245"/>
      <c r="I32" s="284" t="s">
        <v>671</v>
      </c>
      <c r="J32" s="245"/>
      <c r="K32" s="284" t="s">
        <v>671</v>
      </c>
      <c r="L32" s="245"/>
      <c r="M32" s="284" t="s">
        <v>671</v>
      </c>
      <c r="N32" s="245"/>
      <c r="O32" s="260">
        <f t="shared" si="1"/>
        <v>7</v>
      </c>
      <c r="P32" s="245"/>
      <c r="Q32" s="261">
        <f>DataTables!$D$19</f>
        <v>0.5</v>
      </c>
      <c r="R32" s="245"/>
      <c r="S32" s="261" t="str">
        <f t="shared" si="2"/>
        <v>MED</v>
      </c>
      <c r="T32" s="245"/>
      <c r="U32" s="301">
        <f t="shared" si="3"/>
        <v>3.15</v>
      </c>
      <c r="V32" s="245"/>
      <c r="W32" s="269">
        <f>RANK(U32,$U$19:$U$38,0)+COUNTIF($U$19:U32,U32)-1</f>
        <v>17</v>
      </c>
      <c r="X32" s="245"/>
      <c r="Y32" s="269">
        <f>RANK(U32,$U$19:$U$109,0)+COUNTIF($U$19:U32,U32)-1</f>
        <v>52</v>
      </c>
      <c r="Z32" s="245"/>
      <c r="AA32" s="245"/>
      <c r="AB32" s="245"/>
      <c r="AC32" s="245"/>
      <c r="AD32" s="245"/>
      <c r="AE32" s="245"/>
    </row>
    <row r="33" spans="1:31" s="223" customFormat="1" ht="15" customHeight="1">
      <c r="A33" s="243"/>
      <c r="B33" s="249" t="str">
        <f>'ALL Interventions'!B20</f>
        <v>1-15</v>
      </c>
      <c r="C33" s="250" t="str">
        <f>'ALL Interventions'!C20</f>
        <v>Link pay scale to required qualifications, competencies</v>
      </c>
      <c r="D33" s="245"/>
      <c r="E33" s="284" t="s">
        <v>672</v>
      </c>
      <c r="F33" s="245"/>
      <c r="G33" s="284" t="s">
        <v>672</v>
      </c>
      <c r="H33" s="245"/>
      <c r="I33" s="284" t="s">
        <v>672</v>
      </c>
      <c r="J33" s="245"/>
      <c r="K33" s="284" t="s">
        <v>671</v>
      </c>
      <c r="L33" s="245"/>
      <c r="M33" s="284" t="s">
        <v>671</v>
      </c>
      <c r="N33" s="245"/>
      <c r="O33" s="260">
        <f t="shared" si="1"/>
        <v>8</v>
      </c>
      <c r="P33" s="245"/>
      <c r="Q33" s="261">
        <f>DataTables!$D$19</f>
        <v>0.5</v>
      </c>
      <c r="R33" s="245"/>
      <c r="S33" s="261" t="str">
        <f t="shared" si="2"/>
        <v>MED</v>
      </c>
      <c r="T33" s="245"/>
      <c r="U33" s="301">
        <f t="shared" si="3"/>
        <v>3.6</v>
      </c>
      <c r="V33" s="245"/>
      <c r="W33" s="269">
        <f>RANK(U33,$U$19:$U$38,0)+COUNTIF($U$19:U33,U33)-1</f>
        <v>15</v>
      </c>
      <c r="X33" s="245"/>
      <c r="Y33" s="269">
        <f>RANK(U33,$U$19:$U$109,0)+COUNTIF($U$19:U33,U33)-1</f>
        <v>44</v>
      </c>
      <c r="Z33" s="245"/>
      <c r="AA33" s="245"/>
      <c r="AB33" s="245"/>
      <c r="AC33" s="245"/>
      <c r="AD33" s="245"/>
      <c r="AE33" s="245"/>
    </row>
    <row r="34" spans="1:31" s="223" customFormat="1" ht="15" customHeight="1">
      <c r="A34" s="243"/>
      <c r="B34" s="249" t="str">
        <f>'ALL Interventions'!B21</f>
        <v>1-16</v>
      </c>
      <c r="C34" s="250" t="str">
        <f>'ALL Interventions'!C21</f>
        <v>Conduct a salary market analysis</v>
      </c>
      <c r="D34" s="245"/>
      <c r="E34" s="284" t="s">
        <v>672</v>
      </c>
      <c r="F34" s="245"/>
      <c r="G34" s="284" t="s">
        <v>672</v>
      </c>
      <c r="H34" s="245"/>
      <c r="I34" s="284" t="s">
        <v>672</v>
      </c>
      <c r="J34" s="245"/>
      <c r="K34" s="284" t="s">
        <v>672</v>
      </c>
      <c r="L34" s="245"/>
      <c r="M34" s="284" t="s">
        <v>671</v>
      </c>
      <c r="N34" s="245"/>
      <c r="O34" s="260">
        <f t="shared" si="1"/>
        <v>9</v>
      </c>
      <c r="P34" s="245"/>
      <c r="Q34" s="261">
        <f>DataTables!$D$19</f>
        <v>0.5</v>
      </c>
      <c r="R34" s="245"/>
      <c r="S34" s="261" t="str">
        <f t="shared" si="2"/>
        <v>MED</v>
      </c>
      <c r="T34" s="245"/>
      <c r="U34" s="301">
        <f t="shared" si="3"/>
        <v>4.05</v>
      </c>
      <c r="V34" s="245"/>
      <c r="W34" s="269">
        <f>RANK(U34,$U$19:$U$38,0)+COUNTIF($U$19:U34,U34)-1</f>
        <v>13</v>
      </c>
      <c r="X34" s="245"/>
      <c r="Y34" s="269">
        <f>RANK(U34,$U$19:$U$109,0)+COUNTIF($U$19:U34,U34)-1</f>
        <v>36</v>
      </c>
      <c r="Z34" s="245"/>
      <c r="AA34" s="245"/>
      <c r="AB34" s="245"/>
      <c r="AC34" s="245"/>
      <c r="AD34" s="245"/>
      <c r="AE34" s="245"/>
    </row>
    <row r="35" spans="1:31" s="223" customFormat="1" ht="15" customHeight="1">
      <c r="A35" s="243"/>
      <c r="B35" s="249" t="str">
        <f>'ALL Interventions'!B22</f>
        <v>1-17</v>
      </c>
      <c r="C35" s="250" t="str">
        <f>'ALL Interventions'!C22</f>
        <v>Transition non-permanent to permanent SC positions</v>
      </c>
      <c r="D35" s="245"/>
      <c r="E35" s="284" t="s">
        <v>672</v>
      </c>
      <c r="F35" s="245"/>
      <c r="G35" s="284" t="s">
        <v>672</v>
      </c>
      <c r="H35" s="245"/>
      <c r="I35" s="284" t="s">
        <v>672</v>
      </c>
      <c r="J35" s="245"/>
      <c r="K35" s="284" t="s">
        <v>672</v>
      </c>
      <c r="L35" s="245"/>
      <c r="M35" s="284" t="s">
        <v>672</v>
      </c>
      <c r="N35" s="245"/>
      <c r="O35" s="260">
        <f t="shared" si="1"/>
        <v>10</v>
      </c>
      <c r="P35" s="245"/>
      <c r="Q35" s="261">
        <f>DataTables!$D$19</f>
        <v>0.5</v>
      </c>
      <c r="R35" s="245"/>
      <c r="S35" s="261" t="str">
        <f t="shared" si="2"/>
        <v>MED</v>
      </c>
      <c r="T35" s="245"/>
      <c r="U35" s="301">
        <f t="shared" si="3"/>
        <v>4.5</v>
      </c>
      <c r="V35" s="245"/>
      <c r="W35" s="269">
        <f>RANK(U35,$U$19:$U$38,0)+COUNTIF($U$19:U35,U35)-1</f>
        <v>11</v>
      </c>
      <c r="X35" s="245"/>
      <c r="Y35" s="269">
        <f>RANK(U35,$U$19:$U$109,0)+COUNTIF($U$19:U35,U35)-1</f>
        <v>28</v>
      </c>
      <c r="Z35" s="245"/>
      <c r="AA35" s="245"/>
      <c r="AB35" s="245"/>
      <c r="AC35" s="245"/>
      <c r="AD35" s="245"/>
      <c r="AE35" s="245"/>
    </row>
    <row r="36" spans="1:31" s="223" customFormat="1" ht="15" customHeight="1">
      <c r="A36" s="243"/>
      <c r="B36" s="249" t="str">
        <f>'ALL Interventions'!B23</f>
        <v>1-18</v>
      </c>
      <c r="C36" s="250" t="str">
        <f>'ALL Interventions'!C23</f>
        <v>Draft and implement a retention strategy</v>
      </c>
      <c r="D36" s="245"/>
      <c r="E36" s="284" t="s">
        <v>673</v>
      </c>
      <c r="F36" s="245"/>
      <c r="G36" s="284" t="s">
        <v>672</v>
      </c>
      <c r="H36" s="245"/>
      <c r="I36" s="284" t="s">
        <v>672</v>
      </c>
      <c r="J36" s="245"/>
      <c r="K36" s="284" t="s">
        <v>672</v>
      </c>
      <c r="L36" s="245"/>
      <c r="M36" s="284" t="s">
        <v>672</v>
      </c>
      <c r="N36" s="245"/>
      <c r="O36" s="260">
        <f t="shared" si="1"/>
        <v>11</v>
      </c>
      <c r="P36" s="245"/>
      <c r="Q36" s="261">
        <f>DataTables!$D$19</f>
        <v>0.5</v>
      </c>
      <c r="R36" s="245"/>
      <c r="S36" s="261" t="str">
        <f t="shared" si="2"/>
        <v>MED</v>
      </c>
      <c r="T36" s="245"/>
      <c r="U36" s="301">
        <f t="shared" si="3"/>
        <v>4.95</v>
      </c>
      <c r="V36" s="245"/>
      <c r="W36" s="269">
        <f>RANK(U36,$U$19:$U$38,0)+COUNTIF($U$19:U36,U36)-1</f>
        <v>8</v>
      </c>
      <c r="X36" s="245"/>
      <c r="Y36" s="269">
        <f>RANK(U36,$U$19:$U$109,0)+COUNTIF($U$19:U36,U36)-1</f>
        <v>21</v>
      </c>
      <c r="Z36" s="245"/>
      <c r="AA36" s="245"/>
      <c r="AB36" s="245"/>
      <c r="AC36" s="245"/>
      <c r="AD36" s="245"/>
      <c r="AE36" s="245"/>
    </row>
    <row r="37" spans="1:31" s="223" customFormat="1" ht="15" customHeight="1">
      <c r="A37" s="243"/>
      <c r="B37" s="249" t="str">
        <f>'ALL Interventions'!B24</f>
        <v>1-19</v>
      </c>
      <c r="C37" s="250" t="str">
        <f>'ALL Interventions'!C24</f>
        <v>Promote the SC among students at secondary schools</v>
      </c>
      <c r="D37" s="245"/>
      <c r="E37" s="284" t="s">
        <v>673</v>
      </c>
      <c r="F37" s="245"/>
      <c r="G37" s="284" t="s">
        <v>673</v>
      </c>
      <c r="H37" s="245"/>
      <c r="I37" s="284" t="s">
        <v>672</v>
      </c>
      <c r="J37" s="245"/>
      <c r="K37" s="284" t="s">
        <v>672</v>
      </c>
      <c r="L37" s="245"/>
      <c r="M37" s="284" t="s">
        <v>672</v>
      </c>
      <c r="N37" s="245"/>
      <c r="O37" s="260">
        <f t="shared" si="1"/>
        <v>12</v>
      </c>
      <c r="P37" s="245"/>
      <c r="Q37" s="261">
        <f>DataTables!$D$19</f>
        <v>0.5</v>
      </c>
      <c r="R37" s="245"/>
      <c r="S37" s="261" t="str">
        <f t="shared" si="2"/>
        <v>MED</v>
      </c>
      <c r="T37" s="245"/>
      <c r="U37" s="301">
        <f t="shared" si="3"/>
        <v>5.4</v>
      </c>
      <c r="V37" s="245"/>
      <c r="W37" s="269">
        <f>RANK(U37,$U$19:$U$38,0)+COUNTIF($U$19:U37,U37)-1</f>
        <v>6</v>
      </c>
      <c r="X37" s="245"/>
      <c r="Y37" s="269">
        <f>RANK(U37,$U$19:$U$109,0)+COUNTIF($U$19:U37,U37)-1</f>
        <v>15</v>
      </c>
      <c r="Z37" s="245"/>
      <c r="AA37" s="245"/>
      <c r="AB37" s="245"/>
      <c r="AC37" s="245"/>
      <c r="AD37" s="245"/>
      <c r="AE37" s="245"/>
    </row>
    <row r="38" spans="1:31" s="223" customFormat="1" ht="15" customHeight="1">
      <c r="A38" s="243"/>
      <c r="B38" s="249" t="str">
        <f>'ALL Interventions'!B25</f>
        <v>1-20</v>
      </c>
      <c r="C38" s="250" t="str">
        <f>'ALL Interventions'!C25</f>
        <v>Promote the SC in certificate and degree programs</v>
      </c>
      <c r="D38" s="245"/>
      <c r="E38" s="284" t="s">
        <v>673</v>
      </c>
      <c r="F38" s="245"/>
      <c r="G38" s="284" t="s">
        <v>673</v>
      </c>
      <c r="H38" s="245"/>
      <c r="I38" s="284" t="s">
        <v>673</v>
      </c>
      <c r="J38" s="245"/>
      <c r="K38" s="284" t="s">
        <v>672</v>
      </c>
      <c r="L38" s="245"/>
      <c r="M38" s="284" t="s">
        <v>672</v>
      </c>
      <c r="N38" s="245"/>
      <c r="O38" s="260">
        <f t="shared" si="1"/>
        <v>13</v>
      </c>
      <c r="P38" s="245"/>
      <c r="Q38" s="261">
        <f>DataTables!$D$19</f>
        <v>0.5</v>
      </c>
      <c r="R38" s="245"/>
      <c r="S38" s="261" t="str">
        <f t="shared" si="2"/>
        <v>MED</v>
      </c>
      <c r="T38" s="245"/>
      <c r="U38" s="301">
        <f t="shared" si="3"/>
        <v>5.85</v>
      </c>
      <c r="V38" s="245"/>
      <c r="W38" s="269">
        <f>RANK(U38,$U$19:$U$38,0)+COUNTIF($U$19:U38,U38)-1</f>
        <v>4</v>
      </c>
      <c r="X38" s="245"/>
      <c r="Y38" s="269">
        <f>RANK(U38,$U$19:$U$109,0)+COUNTIF($U$19:U38,U38)-1</f>
        <v>10</v>
      </c>
      <c r="Z38" s="245"/>
      <c r="AA38" s="245"/>
      <c r="AB38" s="245"/>
      <c r="AC38" s="245"/>
      <c r="AD38" s="245"/>
      <c r="AE38" s="245"/>
    </row>
    <row r="39" spans="1:31" s="277" customFormat="1" ht="30" customHeight="1">
      <c r="B39" s="360" t="s">
        <v>66</v>
      </c>
      <c r="C39" s="361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65"/>
      <c r="R39" s="274"/>
      <c r="S39" s="265"/>
      <c r="T39" s="274"/>
      <c r="U39" s="265"/>
      <c r="V39" s="274"/>
      <c r="W39" s="265"/>
      <c r="X39" s="274"/>
      <c r="Y39" s="278"/>
      <c r="Z39" s="274"/>
      <c r="AA39" s="274"/>
      <c r="AB39" s="274"/>
      <c r="AC39" s="274"/>
      <c r="AD39" s="274"/>
      <c r="AE39" s="274"/>
    </row>
    <row r="40" spans="1:31" ht="15" customHeight="1">
      <c r="B40" s="361"/>
      <c r="C40" s="361"/>
      <c r="Q40" s="265"/>
      <c r="S40" s="265"/>
      <c r="U40" s="362" t="s">
        <v>693</v>
      </c>
      <c r="V40" s="363"/>
      <c r="W40" s="363"/>
      <c r="X40" s="363"/>
      <c r="Y40" s="364"/>
      <c r="AA40" s="274"/>
    </row>
    <row r="41" spans="1:31" ht="5.15" customHeight="1">
      <c r="B41" s="221"/>
      <c r="Q41" s="265"/>
      <c r="S41" s="265"/>
      <c r="U41" s="265"/>
      <c r="W41" s="265"/>
      <c r="Y41" s="265"/>
      <c r="AA41" s="274"/>
    </row>
    <row r="42" spans="1:31" s="262" customFormat="1" ht="15" customHeight="1">
      <c r="B42" s="355" t="s">
        <v>693</v>
      </c>
      <c r="C42" s="356"/>
      <c r="D42" s="263"/>
      <c r="E42" s="357" t="s">
        <v>689</v>
      </c>
      <c r="F42" s="358"/>
      <c r="G42" s="358"/>
      <c r="H42" s="358"/>
      <c r="I42" s="358"/>
      <c r="J42" s="358"/>
      <c r="K42" s="358"/>
      <c r="L42" s="358"/>
      <c r="M42" s="358"/>
      <c r="N42" s="358"/>
      <c r="O42" s="359"/>
      <c r="P42" s="263"/>
      <c r="Q42" s="352" t="s">
        <v>705</v>
      </c>
      <c r="R42" s="263"/>
      <c r="S42" s="352" t="s">
        <v>690</v>
      </c>
      <c r="T42" s="263"/>
      <c r="U42" s="352" t="s">
        <v>621</v>
      </c>
      <c r="V42" s="263"/>
      <c r="W42" s="352" t="s">
        <v>706</v>
      </c>
      <c r="X42" s="263"/>
      <c r="Y42" s="352" t="s">
        <v>707</v>
      </c>
      <c r="Z42" s="263"/>
      <c r="AA42" s="263"/>
      <c r="AB42" s="263"/>
      <c r="AC42" s="263"/>
      <c r="AD42" s="263"/>
      <c r="AE42" s="263"/>
    </row>
    <row r="43" spans="1:31" s="222" customFormat="1" ht="5.15" customHeight="1"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353"/>
      <c r="R43" s="267"/>
      <c r="S43" s="353"/>
      <c r="T43" s="267"/>
      <c r="U43" s="353"/>
      <c r="V43" s="267"/>
      <c r="W43" s="353"/>
      <c r="X43" s="267"/>
      <c r="Y43" s="353"/>
      <c r="Z43" s="267"/>
      <c r="AA43" s="267"/>
      <c r="AB43" s="267"/>
      <c r="AC43" s="267"/>
      <c r="AD43" s="267"/>
      <c r="AE43" s="267"/>
    </row>
    <row r="44" spans="1:31" s="225" customFormat="1" ht="15" customHeight="1">
      <c r="A44" s="123"/>
      <c r="B44" s="246" t="s">
        <v>593</v>
      </c>
      <c r="C44" s="247" t="s">
        <v>427</v>
      </c>
      <c r="D44" s="224"/>
      <c r="E44" s="259" t="s">
        <v>620</v>
      </c>
      <c r="F44" s="224"/>
      <c r="G44" s="259" t="s">
        <v>687</v>
      </c>
      <c r="H44" s="224"/>
      <c r="I44" s="259" t="s">
        <v>688</v>
      </c>
      <c r="J44" s="224"/>
      <c r="K44" s="259" t="s">
        <v>696</v>
      </c>
      <c r="L44" s="224"/>
      <c r="M44" s="259" t="s">
        <v>692</v>
      </c>
      <c r="N44" s="224"/>
      <c r="O44" s="275" t="s">
        <v>698</v>
      </c>
      <c r="P44" s="224"/>
      <c r="Q44" s="354"/>
      <c r="R44" s="263"/>
      <c r="S44" s="354"/>
      <c r="T44" s="263"/>
      <c r="U44" s="354"/>
      <c r="V44" s="263"/>
      <c r="W44" s="354"/>
      <c r="X44" s="263"/>
      <c r="Y44" s="354"/>
      <c r="Z44" s="224"/>
      <c r="AA44" s="224"/>
      <c r="AB44" s="224"/>
      <c r="AC44" s="224"/>
      <c r="AD44" s="224"/>
      <c r="AE44" s="224"/>
    </row>
    <row r="45" spans="1:31" s="225" customFormat="1" ht="15" customHeight="1">
      <c r="A45" s="124"/>
      <c r="B45" s="249" t="str">
        <f>'ALL Interventions'!B32</f>
        <v>2-01</v>
      </c>
      <c r="C45" s="250" t="str">
        <f>'ALL Interventions'!C32</f>
        <v>Develop professional development plans for all SC positions</v>
      </c>
      <c r="D45" s="224"/>
      <c r="E45" s="284" t="s">
        <v>671</v>
      </c>
      <c r="F45" s="245"/>
      <c r="G45" s="284" t="s">
        <v>671</v>
      </c>
      <c r="H45" s="245"/>
      <c r="I45" s="284" t="s">
        <v>671</v>
      </c>
      <c r="J45" s="245"/>
      <c r="K45" s="284" t="s">
        <v>671</v>
      </c>
      <c r="L45" s="245"/>
      <c r="M45" s="284" t="s">
        <v>671</v>
      </c>
      <c r="N45" s="245"/>
      <c r="O45" s="260">
        <f t="shared" ref="O45:O61" si="4">COUNTIF(E45:M45, "LOW")+COUNTIF(E45:M45, "MED")*2+COUNTIF(E45:M45, "HIGH")*3</f>
        <v>5</v>
      </c>
      <c r="P45" s="245"/>
      <c r="Q45" s="261">
        <f>DataTables!$E$20</f>
        <v>0.5</v>
      </c>
      <c r="R45" s="245"/>
      <c r="S45" s="261" t="str">
        <f>$O$6</f>
        <v>MED</v>
      </c>
      <c r="T45" s="245"/>
      <c r="U45" s="301">
        <f t="shared" ref="U45:U61" si="5">ROUND((O45*(1-Q45)*$Q$5),2)</f>
        <v>2.25</v>
      </c>
      <c r="V45" s="245"/>
      <c r="W45" s="269">
        <f>RANK(U45,$U$45:$U$61,0)+COUNTIF($U$45:U45,U45)-1</f>
        <v>16</v>
      </c>
      <c r="X45" s="245"/>
      <c r="Y45" s="269">
        <f>RANK(U45,$U$19:$U$109,0)+COUNTIF($U$19:U45,U45)-1</f>
        <v>68</v>
      </c>
      <c r="AB45" s="224"/>
      <c r="AC45" s="224"/>
      <c r="AD45" s="224"/>
      <c r="AE45" s="224"/>
    </row>
    <row r="46" spans="1:31" s="225" customFormat="1" ht="15" customHeight="1">
      <c r="A46" s="124"/>
      <c r="B46" s="249" t="str">
        <f>'ALL Interventions'!B33</f>
        <v>2-02</v>
      </c>
      <c r="C46" s="250" t="str">
        <f>'ALL Interventions'!C33</f>
        <v>Promote continual professional development for all SC staff</v>
      </c>
      <c r="D46" s="224"/>
      <c r="E46" s="284" t="s">
        <v>672</v>
      </c>
      <c r="F46" s="245"/>
      <c r="G46" s="284" t="s">
        <v>671</v>
      </c>
      <c r="H46" s="245"/>
      <c r="I46" s="284" t="s">
        <v>671</v>
      </c>
      <c r="J46" s="245"/>
      <c r="K46" s="284" t="s">
        <v>671</v>
      </c>
      <c r="L46" s="245"/>
      <c r="M46" s="284" t="s">
        <v>671</v>
      </c>
      <c r="N46" s="245"/>
      <c r="O46" s="260">
        <f t="shared" si="4"/>
        <v>6</v>
      </c>
      <c r="P46" s="245"/>
      <c r="Q46" s="261">
        <f>DataTables!$E$20</f>
        <v>0.5</v>
      </c>
      <c r="R46" s="245"/>
      <c r="S46" s="261" t="str">
        <f t="shared" ref="S46:S61" si="6">$O$6</f>
        <v>MED</v>
      </c>
      <c r="T46" s="245"/>
      <c r="U46" s="301">
        <f t="shared" si="5"/>
        <v>2.7</v>
      </c>
      <c r="V46" s="245"/>
      <c r="W46" s="269">
        <f>RANK(U46,$U$45:$U$61,0)+COUNTIF($U$45:U46,U46)-1</f>
        <v>14</v>
      </c>
      <c r="X46" s="245"/>
      <c r="Y46" s="269">
        <f>RANK(U46,$U$19:$U$109,0)+COUNTIF($U$19:U46,U46)-1</f>
        <v>61</v>
      </c>
      <c r="AB46" s="224"/>
      <c r="AC46" s="224"/>
      <c r="AD46" s="224"/>
      <c r="AE46" s="224"/>
    </row>
    <row r="47" spans="1:31" s="225" customFormat="1" ht="15" customHeight="1">
      <c r="A47" s="124"/>
      <c r="B47" s="249" t="str">
        <f>'ALL Interventions'!B34</f>
        <v>2-03</v>
      </c>
      <c r="C47" s="250" t="str">
        <f>'ALL Interventions'!C34</f>
        <v>Conduct annual review of staff development plans</v>
      </c>
      <c r="D47" s="224"/>
      <c r="E47" s="284" t="s">
        <v>672</v>
      </c>
      <c r="F47" s="245"/>
      <c r="G47" s="284" t="s">
        <v>672</v>
      </c>
      <c r="H47" s="245"/>
      <c r="I47" s="284" t="s">
        <v>671</v>
      </c>
      <c r="J47" s="245"/>
      <c r="K47" s="284" t="s">
        <v>671</v>
      </c>
      <c r="L47" s="245"/>
      <c r="M47" s="284" t="s">
        <v>671</v>
      </c>
      <c r="N47" s="245"/>
      <c r="O47" s="260">
        <f t="shared" si="4"/>
        <v>7</v>
      </c>
      <c r="P47" s="245"/>
      <c r="Q47" s="261">
        <f>DataTables!$E$20</f>
        <v>0.5</v>
      </c>
      <c r="R47" s="245"/>
      <c r="S47" s="261" t="str">
        <f t="shared" si="6"/>
        <v>MED</v>
      </c>
      <c r="T47" s="245"/>
      <c r="U47" s="301">
        <f t="shared" si="5"/>
        <v>3.15</v>
      </c>
      <c r="V47" s="245"/>
      <c r="W47" s="269">
        <f>RANK(U47,$U$45:$U$61,0)+COUNTIF($U$45:U47,U47)-1</f>
        <v>12</v>
      </c>
      <c r="X47" s="245"/>
      <c r="Y47" s="269">
        <f>RANK(U47,$U$19:$U$109,0)+COUNTIF($U$19:U47,U47)-1</f>
        <v>53</v>
      </c>
      <c r="AB47" s="224"/>
      <c r="AC47" s="224"/>
      <c r="AD47" s="224"/>
      <c r="AE47" s="224"/>
    </row>
    <row r="48" spans="1:31" s="225" customFormat="1" ht="15" customHeight="1">
      <c r="A48" s="124"/>
      <c r="B48" s="249" t="str">
        <f>'ALL Interventions'!B35</f>
        <v>2-04</v>
      </c>
      <c r="C48" s="250" t="str">
        <f>'ALL Interventions'!C35</f>
        <v>Ensure high completion rates of staff development plans</v>
      </c>
      <c r="D48" s="224"/>
      <c r="E48" s="284" t="s">
        <v>672</v>
      </c>
      <c r="F48" s="245"/>
      <c r="G48" s="284" t="s">
        <v>672</v>
      </c>
      <c r="H48" s="245"/>
      <c r="I48" s="284" t="s">
        <v>672</v>
      </c>
      <c r="J48" s="245"/>
      <c r="K48" s="284" t="s">
        <v>671</v>
      </c>
      <c r="L48" s="245"/>
      <c r="M48" s="284" t="s">
        <v>671</v>
      </c>
      <c r="N48" s="245"/>
      <c r="O48" s="260">
        <f t="shared" si="4"/>
        <v>8</v>
      </c>
      <c r="P48" s="245"/>
      <c r="Q48" s="261">
        <f>DataTables!$E$20</f>
        <v>0.5</v>
      </c>
      <c r="R48" s="245"/>
      <c r="S48" s="261" t="str">
        <f t="shared" si="6"/>
        <v>MED</v>
      </c>
      <c r="T48" s="245"/>
      <c r="U48" s="301">
        <f t="shared" si="5"/>
        <v>3.6</v>
      </c>
      <c r="V48" s="245"/>
      <c r="W48" s="269">
        <f>RANK(U48,$U$45:$U$61,0)+COUNTIF($U$45:U48,U48)-1</f>
        <v>10</v>
      </c>
      <c r="X48" s="245"/>
      <c r="Y48" s="269">
        <f>RANK(U48,$U$19:$U$109,0)+COUNTIF($U$19:U48,U48)-1</f>
        <v>45</v>
      </c>
      <c r="AB48" s="224"/>
      <c r="AC48" s="224"/>
      <c r="AD48" s="224"/>
      <c r="AE48" s="224"/>
    </row>
    <row r="49" spans="1:31" s="225" customFormat="1" ht="15" customHeight="1">
      <c r="A49" s="124"/>
      <c r="B49" s="249" t="str">
        <f>'ALL Interventions'!B36</f>
        <v>2-05</v>
      </c>
      <c r="C49" s="250" t="str">
        <f>'ALL Interventions'!C36</f>
        <v>Provide access to learning resources for SC staff</v>
      </c>
      <c r="D49" s="224"/>
      <c r="E49" s="284" t="s">
        <v>672</v>
      </c>
      <c r="F49" s="245"/>
      <c r="G49" s="284" t="s">
        <v>672</v>
      </c>
      <c r="H49" s="245"/>
      <c r="I49" s="284" t="s">
        <v>672</v>
      </c>
      <c r="J49" s="245"/>
      <c r="K49" s="284" t="s">
        <v>672</v>
      </c>
      <c r="L49" s="245"/>
      <c r="M49" s="284" t="s">
        <v>671</v>
      </c>
      <c r="N49" s="245"/>
      <c r="O49" s="260">
        <f t="shared" si="4"/>
        <v>9</v>
      </c>
      <c r="P49" s="245"/>
      <c r="Q49" s="261">
        <f>DataTables!$E$20</f>
        <v>0.5</v>
      </c>
      <c r="R49" s="245"/>
      <c r="S49" s="261" t="str">
        <f t="shared" si="6"/>
        <v>MED</v>
      </c>
      <c r="T49" s="245"/>
      <c r="U49" s="301">
        <f t="shared" si="5"/>
        <v>4.05</v>
      </c>
      <c r="V49" s="245"/>
      <c r="W49" s="269">
        <f>RANK(U49,$U$45:$U$61,0)+COUNTIF($U$45:U49,U49)-1</f>
        <v>8</v>
      </c>
      <c r="X49" s="245"/>
      <c r="Y49" s="269">
        <f>RANK(U49,$U$19:$U$109,0)+COUNTIF($U$19:U49,U49)-1</f>
        <v>37</v>
      </c>
      <c r="AB49" s="224"/>
      <c r="AC49" s="224"/>
      <c r="AD49" s="224"/>
      <c r="AE49" s="224"/>
    </row>
    <row r="50" spans="1:31" s="225" customFormat="1" ht="15" customHeight="1">
      <c r="A50" s="124"/>
      <c r="B50" s="249" t="str">
        <f>'ALL Interventions'!B37</f>
        <v>2-06</v>
      </c>
      <c r="C50" s="250" t="str">
        <f>'ALL Interventions'!C37</f>
        <v>Develop pre-service training opportunities</v>
      </c>
      <c r="D50" s="224"/>
      <c r="E50" s="284" t="s">
        <v>672</v>
      </c>
      <c r="F50" s="245"/>
      <c r="G50" s="284" t="s">
        <v>672</v>
      </c>
      <c r="H50" s="245"/>
      <c r="I50" s="284" t="s">
        <v>672</v>
      </c>
      <c r="J50" s="245"/>
      <c r="K50" s="284" t="s">
        <v>672</v>
      </c>
      <c r="L50" s="245"/>
      <c r="M50" s="284" t="s">
        <v>672</v>
      </c>
      <c r="N50" s="245"/>
      <c r="O50" s="260">
        <f t="shared" si="4"/>
        <v>10</v>
      </c>
      <c r="P50" s="245"/>
      <c r="Q50" s="261">
        <f>DataTables!$E$20</f>
        <v>0.5</v>
      </c>
      <c r="R50" s="245"/>
      <c r="S50" s="261" t="str">
        <f t="shared" si="6"/>
        <v>MED</v>
      </c>
      <c r="T50" s="245"/>
      <c r="U50" s="301">
        <f t="shared" si="5"/>
        <v>4.5</v>
      </c>
      <c r="V50" s="245"/>
      <c r="W50" s="269">
        <f>RANK(U50,$U$45:$U$61,0)+COUNTIF($U$45:U50,U50)-1</f>
        <v>6</v>
      </c>
      <c r="X50" s="245"/>
      <c r="Y50" s="269">
        <f>RANK(U50,$U$19:$U$109,0)+COUNTIF($U$19:U50,U50)-1</f>
        <v>29</v>
      </c>
      <c r="AB50" s="224"/>
      <c r="AC50" s="224"/>
      <c r="AD50" s="224"/>
      <c r="AE50" s="224"/>
    </row>
    <row r="51" spans="1:31" s="225" customFormat="1" ht="15" customHeight="1">
      <c r="A51" s="124"/>
      <c r="B51" s="249" t="str">
        <f>'ALL Interventions'!B38</f>
        <v>2-07</v>
      </c>
      <c r="C51" s="250" t="str">
        <f>'ALL Interventions'!C38</f>
        <v>Integrate SC into the curricula of health care degree programs</v>
      </c>
      <c r="D51" s="224"/>
      <c r="E51" s="284" t="s">
        <v>673</v>
      </c>
      <c r="F51" s="245"/>
      <c r="G51" s="284" t="s">
        <v>672</v>
      </c>
      <c r="H51" s="245"/>
      <c r="I51" s="284" t="s">
        <v>672</v>
      </c>
      <c r="J51" s="245"/>
      <c r="K51" s="284" t="s">
        <v>672</v>
      </c>
      <c r="L51" s="245"/>
      <c r="M51" s="284" t="s">
        <v>672</v>
      </c>
      <c r="N51" s="245"/>
      <c r="O51" s="260">
        <f t="shared" si="4"/>
        <v>11</v>
      </c>
      <c r="P51" s="245"/>
      <c r="Q51" s="261">
        <f>DataTables!$E$20</f>
        <v>0.5</v>
      </c>
      <c r="R51" s="245"/>
      <c r="S51" s="261" t="str">
        <f t="shared" si="6"/>
        <v>MED</v>
      </c>
      <c r="T51" s="245"/>
      <c r="U51" s="301">
        <f t="shared" si="5"/>
        <v>4.95</v>
      </c>
      <c r="V51" s="245"/>
      <c r="W51" s="269">
        <f>RANK(U51,$U$45:$U$61,0)+COUNTIF($U$45:U51,U51)-1</f>
        <v>5</v>
      </c>
      <c r="X51" s="245"/>
      <c r="Y51" s="269">
        <f>RANK(U51,$U$19:$U$109,0)+COUNTIF($U$19:U51,U51)-1</f>
        <v>22</v>
      </c>
      <c r="AB51" s="224"/>
      <c r="AC51" s="224"/>
      <c r="AD51" s="224"/>
      <c r="AE51" s="224"/>
    </row>
    <row r="52" spans="1:31" s="225" customFormat="1" ht="15" customHeight="1">
      <c r="A52" s="124"/>
      <c r="B52" s="249" t="str">
        <f>'ALL Interventions'!B39</f>
        <v>2-08</v>
      </c>
      <c r="C52" s="250" t="str">
        <f>'ALL Interventions'!C39</f>
        <v>Include pharmaceutics in existing SC degree programs</v>
      </c>
      <c r="D52" s="224"/>
      <c r="E52" s="284" t="s">
        <v>673</v>
      </c>
      <c r="F52" s="245"/>
      <c r="G52" s="284" t="s">
        <v>673</v>
      </c>
      <c r="H52" s="245"/>
      <c r="I52" s="284" t="s">
        <v>672</v>
      </c>
      <c r="J52" s="245"/>
      <c r="K52" s="284" t="s">
        <v>672</v>
      </c>
      <c r="L52" s="245"/>
      <c r="M52" s="284" t="s">
        <v>672</v>
      </c>
      <c r="N52" s="245"/>
      <c r="O52" s="260">
        <f t="shared" si="4"/>
        <v>12</v>
      </c>
      <c r="P52" s="245"/>
      <c r="Q52" s="261">
        <f>DataTables!$E$20</f>
        <v>0.5</v>
      </c>
      <c r="R52" s="245"/>
      <c r="S52" s="261" t="str">
        <f t="shared" si="6"/>
        <v>MED</v>
      </c>
      <c r="T52" s="245"/>
      <c r="U52" s="301">
        <f t="shared" si="5"/>
        <v>5.4</v>
      </c>
      <c r="V52" s="245"/>
      <c r="W52" s="269">
        <f>RANK(U52,$U$45:$U$61,0)+COUNTIF($U$45:U52,U52)-1</f>
        <v>4</v>
      </c>
      <c r="X52" s="245"/>
      <c r="Y52" s="269">
        <f>RANK(U52,$U$19:$U$109,0)+COUNTIF($U$19:U52,U52)-1</f>
        <v>16</v>
      </c>
      <c r="AB52" s="224"/>
      <c r="AC52" s="224"/>
      <c r="AD52" s="224"/>
      <c r="AE52" s="224"/>
    </row>
    <row r="53" spans="1:31" s="225" customFormat="1" ht="15" customHeight="1">
      <c r="A53" s="124"/>
      <c r="B53" s="249" t="str">
        <f>'ALL Interventions'!B40</f>
        <v>2-09</v>
      </c>
      <c r="C53" s="250" t="str">
        <f>'ALL Interventions'!C40</f>
        <v>Develop SC-specific certificate and degree programs</v>
      </c>
      <c r="D53" s="224"/>
      <c r="E53" s="284" t="s">
        <v>673</v>
      </c>
      <c r="F53" s="245"/>
      <c r="G53" s="284" t="s">
        <v>673</v>
      </c>
      <c r="H53" s="245"/>
      <c r="I53" s="284" t="s">
        <v>673</v>
      </c>
      <c r="J53" s="245"/>
      <c r="K53" s="284" t="s">
        <v>672</v>
      </c>
      <c r="L53" s="245"/>
      <c r="M53" s="284" t="s">
        <v>672</v>
      </c>
      <c r="N53" s="245"/>
      <c r="O53" s="260">
        <f t="shared" si="4"/>
        <v>13</v>
      </c>
      <c r="P53" s="245"/>
      <c r="Q53" s="261">
        <f>DataTables!$E$20</f>
        <v>0.5</v>
      </c>
      <c r="R53" s="245"/>
      <c r="S53" s="261" t="str">
        <f t="shared" si="6"/>
        <v>MED</v>
      </c>
      <c r="T53" s="245"/>
      <c r="U53" s="301">
        <f t="shared" si="5"/>
        <v>5.85</v>
      </c>
      <c r="V53" s="245"/>
      <c r="W53" s="269">
        <f>RANK(U53,$U$45:$U$61,0)+COUNTIF($U$45:U53,U53)-1</f>
        <v>3</v>
      </c>
      <c r="X53" s="245"/>
      <c r="Y53" s="269">
        <f>RANK(U53,$U$19:$U$109,0)+COUNTIF($U$19:U53,U53)-1</f>
        <v>11</v>
      </c>
      <c r="AB53" s="224"/>
      <c r="AC53" s="224"/>
      <c r="AD53" s="224"/>
      <c r="AE53" s="224"/>
    </row>
    <row r="54" spans="1:31" s="225" customFormat="1" ht="15" customHeight="1">
      <c r="A54" s="124"/>
      <c r="B54" s="249" t="str">
        <f>'ALL Interventions'!B41</f>
        <v>2-10</v>
      </c>
      <c r="C54" s="250" t="str">
        <f>'ALL Interventions'!C41</f>
        <v>Improve coaching programs to address skill gaps</v>
      </c>
      <c r="D54" s="224"/>
      <c r="E54" s="284" t="s">
        <v>673</v>
      </c>
      <c r="F54" s="245"/>
      <c r="G54" s="284" t="s">
        <v>673</v>
      </c>
      <c r="H54" s="245"/>
      <c r="I54" s="284" t="s">
        <v>673</v>
      </c>
      <c r="J54" s="245"/>
      <c r="K54" s="284" t="s">
        <v>673</v>
      </c>
      <c r="L54" s="245"/>
      <c r="M54" s="284" t="s">
        <v>672</v>
      </c>
      <c r="N54" s="245"/>
      <c r="O54" s="260">
        <f t="shared" si="4"/>
        <v>14</v>
      </c>
      <c r="P54" s="245"/>
      <c r="Q54" s="261">
        <f>DataTables!$E$20</f>
        <v>0.5</v>
      </c>
      <c r="R54" s="245"/>
      <c r="S54" s="261" t="str">
        <f t="shared" si="6"/>
        <v>MED</v>
      </c>
      <c r="T54" s="245"/>
      <c r="U54" s="301">
        <f t="shared" si="5"/>
        <v>6.3</v>
      </c>
      <c r="V54" s="245"/>
      <c r="W54" s="269">
        <f>RANK(U54,$U$45:$U$61,0)+COUNTIF($U$45:U54,U54)-1</f>
        <v>2</v>
      </c>
      <c r="X54" s="245"/>
      <c r="Y54" s="269">
        <f>RANK(U54,$U$19:$U$109,0)+COUNTIF($U$19:U54,U54)-1</f>
        <v>6</v>
      </c>
      <c r="AB54" s="224"/>
      <c r="AC54" s="224"/>
      <c r="AD54" s="224"/>
      <c r="AE54" s="224"/>
    </row>
    <row r="55" spans="1:31" s="225" customFormat="1" ht="15" customHeight="1">
      <c r="A55" s="124"/>
      <c r="B55" s="249" t="str">
        <f>'ALL Interventions'!B42</f>
        <v>2-11</v>
      </c>
      <c r="C55" s="250" t="str">
        <f>'ALL Interventions'!C42</f>
        <v>Improve mentoring programs to address competency gaps</v>
      </c>
      <c r="D55" s="224"/>
      <c r="E55" s="284" t="s">
        <v>673</v>
      </c>
      <c r="F55" s="245"/>
      <c r="G55" s="284" t="s">
        <v>673</v>
      </c>
      <c r="H55" s="245"/>
      <c r="I55" s="284" t="s">
        <v>673</v>
      </c>
      <c r="J55" s="245"/>
      <c r="K55" s="284" t="s">
        <v>673</v>
      </c>
      <c r="L55" s="245"/>
      <c r="M55" s="284" t="s">
        <v>673</v>
      </c>
      <c r="N55" s="245"/>
      <c r="O55" s="260">
        <f t="shared" si="4"/>
        <v>15</v>
      </c>
      <c r="P55" s="245"/>
      <c r="Q55" s="261">
        <f>DataTables!$E$20</f>
        <v>0.5</v>
      </c>
      <c r="R55" s="245"/>
      <c r="S55" s="261" t="str">
        <f t="shared" si="6"/>
        <v>MED</v>
      </c>
      <c r="T55" s="245"/>
      <c r="U55" s="301">
        <f t="shared" si="5"/>
        <v>6.75</v>
      </c>
      <c r="V55" s="245"/>
      <c r="W55" s="269">
        <f>RANK(U55,$U$45:$U$61,0)+COUNTIF($U$45:U55,U55)-1</f>
        <v>1</v>
      </c>
      <c r="X55" s="245"/>
      <c r="Y55" s="269">
        <f>RANK(U55,$U$19:$U$109,0)+COUNTIF($U$19:U55,U55)-1</f>
        <v>2</v>
      </c>
      <c r="AB55" s="224"/>
      <c r="AC55" s="224"/>
      <c r="AD55" s="224"/>
      <c r="AE55" s="224"/>
    </row>
    <row r="56" spans="1:31" s="225" customFormat="1" ht="15" customHeight="1">
      <c r="A56" s="124"/>
      <c r="B56" s="249" t="str">
        <f>'ALL Interventions'!B43</f>
        <v>2-12</v>
      </c>
      <c r="C56" s="250" t="str">
        <f>'ALL Interventions'!C43</f>
        <v>Link periodic performance appraisal to skills development</v>
      </c>
      <c r="D56" s="224"/>
      <c r="E56" s="284" t="s">
        <v>671</v>
      </c>
      <c r="F56" s="245"/>
      <c r="G56" s="284" t="s">
        <v>671</v>
      </c>
      <c r="H56" s="245"/>
      <c r="I56" s="284" t="s">
        <v>671</v>
      </c>
      <c r="J56" s="245"/>
      <c r="K56" s="284" t="s">
        <v>671</v>
      </c>
      <c r="L56" s="245"/>
      <c r="M56" s="284" t="s">
        <v>671</v>
      </c>
      <c r="N56" s="245"/>
      <c r="O56" s="260">
        <f t="shared" si="4"/>
        <v>5</v>
      </c>
      <c r="P56" s="245"/>
      <c r="Q56" s="261">
        <f>DataTables!$E$20</f>
        <v>0.5</v>
      </c>
      <c r="R56" s="245"/>
      <c r="S56" s="261" t="str">
        <f t="shared" si="6"/>
        <v>MED</v>
      </c>
      <c r="T56" s="245"/>
      <c r="U56" s="301">
        <f t="shared" si="5"/>
        <v>2.25</v>
      </c>
      <c r="V56" s="245"/>
      <c r="W56" s="269">
        <f>RANK(U56,$U$45:$U$61,0)+COUNTIF($U$45:U56,U56)-1</f>
        <v>17</v>
      </c>
      <c r="X56" s="245"/>
      <c r="Y56" s="269">
        <f>RANK(U56,$U$19:$U$109,0)+COUNTIF($U$19:U56,U56)-1</f>
        <v>69</v>
      </c>
      <c r="AB56" s="224"/>
      <c r="AC56" s="224"/>
      <c r="AD56" s="224"/>
      <c r="AE56" s="224"/>
    </row>
    <row r="57" spans="1:31" s="225" customFormat="1" ht="15" customHeight="1">
      <c r="A57" s="124"/>
      <c r="B57" s="249" t="str">
        <f>'ALL Interventions'!B44</f>
        <v>2-13</v>
      </c>
      <c r="C57" s="250" t="str">
        <f>'ALL Interventions'!C44</f>
        <v>Establish a system for self-assessment of SC competencies</v>
      </c>
      <c r="D57" s="224"/>
      <c r="E57" s="284" t="s">
        <v>672</v>
      </c>
      <c r="F57" s="245"/>
      <c r="G57" s="284" t="s">
        <v>671</v>
      </c>
      <c r="H57" s="245"/>
      <c r="I57" s="284" t="s">
        <v>671</v>
      </c>
      <c r="J57" s="245"/>
      <c r="K57" s="284" t="s">
        <v>671</v>
      </c>
      <c r="L57" s="245"/>
      <c r="M57" s="284" t="s">
        <v>671</v>
      </c>
      <c r="N57" s="245"/>
      <c r="O57" s="260">
        <f t="shared" si="4"/>
        <v>6</v>
      </c>
      <c r="P57" s="245"/>
      <c r="Q57" s="261">
        <f>DataTables!$E$20</f>
        <v>0.5</v>
      </c>
      <c r="R57" s="245"/>
      <c r="S57" s="261" t="str">
        <f t="shared" si="6"/>
        <v>MED</v>
      </c>
      <c r="T57" s="245"/>
      <c r="U57" s="301">
        <f t="shared" si="5"/>
        <v>2.7</v>
      </c>
      <c r="V57" s="245"/>
      <c r="W57" s="269">
        <f>RANK(U57,$U$45:$U$61,0)+COUNTIF($U$45:U57,U57)-1</f>
        <v>15</v>
      </c>
      <c r="X57" s="245"/>
      <c r="Y57" s="269">
        <f>RANK(U57,$U$19:$U$109,0)+COUNTIF($U$19:U57,U57)-1</f>
        <v>62</v>
      </c>
      <c r="AB57" s="224"/>
      <c r="AC57" s="224"/>
      <c r="AD57" s="224"/>
      <c r="AE57" s="224"/>
    </row>
    <row r="58" spans="1:31" s="225" customFormat="1" ht="15" customHeight="1">
      <c r="A58" s="124"/>
      <c r="B58" s="249" t="str">
        <f>'ALL Interventions'!B45</f>
        <v>2-14</v>
      </c>
      <c r="C58" s="250" t="str">
        <f>'ALL Interventions'!C45</f>
        <v>Define a career path that maps all SC positions</v>
      </c>
      <c r="D58" s="224"/>
      <c r="E58" s="284" t="s">
        <v>672</v>
      </c>
      <c r="F58" s="245"/>
      <c r="G58" s="284" t="s">
        <v>672</v>
      </c>
      <c r="H58" s="245"/>
      <c r="I58" s="284" t="s">
        <v>671</v>
      </c>
      <c r="J58" s="245"/>
      <c r="K58" s="284" t="s">
        <v>671</v>
      </c>
      <c r="L58" s="245"/>
      <c r="M58" s="284" t="s">
        <v>671</v>
      </c>
      <c r="N58" s="245"/>
      <c r="O58" s="260">
        <f t="shared" si="4"/>
        <v>7</v>
      </c>
      <c r="P58" s="245"/>
      <c r="Q58" s="261">
        <f>DataTables!$E$20</f>
        <v>0.5</v>
      </c>
      <c r="R58" s="245"/>
      <c r="S58" s="261" t="str">
        <f t="shared" si="6"/>
        <v>MED</v>
      </c>
      <c r="T58" s="245"/>
      <c r="U58" s="301">
        <f t="shared" si="5"/>
        <v>3.15</v>
      </c>
      <c r="V58" s="245"/>
      <c r="W58" s="269">
        <f>RANK(U58,$U$45:$U$61,0)+COUNTIF($U$45:U58,U58)-1</f>
        <v>13</v>
      </c>
      <c r="X58" s="245"/>
      <c r="Y58" s="269">
        <f>RANK(U58,$U$19:$U$109,0)+COUNTIF($U$19:U58,U58)-1</f>
        <v>54</v>
      </c>
      <c r="AB58" s="224"/>
      <c r="AC58" s="224"/>
      <c r="AD58" s="224"/>
      <c r="AE58" s="224"/>
    </row>
    <row r="59" spans="1:31" s="225" customFormat="1" ht="15" customHeight="1">
      <c r="A59" s="124"/>
      <c r="B59" s="249" t="str">
        <f>'ALL Interventions'!B46</f>
        <v>2-15</v>
      </c>
      <c r="C59" s="250" t="str">
        <f>'ALL Interventions'!C46</f>
        <v>Adopt a recognised SC professional progression framework</v>
      </c>
      <c r="D59" s="224"/>
      <c r="E59" s="284" t="s">
        <v>672</v>
      </c>
      <c r="F59" s="245"/>
      <c r="G59" s="284" t="s">
        <v>672</v>
      </c>
      <c r="H59" s="245"/>
      <c r="I59" s="284" t="s">
        <v>672</v>
      </c>
      <c r="J59" s="245"/>
      <c r="K59" s="284" t="s">
        <v>671</v>
      </c>
      <c r="L59" s="245"/>
      <c r="M59" s="284" t="s">
        <v>671</v>
      </c>
      <c r="N59" s="245"/>
      <c r="O59" s="260">
        <f t="shared" si="4"/>
        <v>8</v>
      </c>
      <c r="P59" s="245"/>
      <c r="Q59" s="261">
        <f>DataTables!$E$20</f>
        <v>0.5</v>
      </c>
      <c r="R59" s="245"/>
      <c r="S59" s="261" t="str">
        <f t="shared" si="6"/>
        <v>MED</v>
      </c>
      <c r="T59" s="245"/>
      <c r="U59" s="301">
        <f t="shared" si="5"/>
        <v>3.6</v>
      </c>
      <c r="V59" s="245"/>
      <c r="W59" s="269">
        <f>RANK(U59,$U$45:$U$61,0)+COUNTIF($U$45:U59,U59)-1</f>
        <v>11</v>
      </c>
      <c r="X59" s="245"/>
      <c r="Y59" s="269">
        <f>RANK(U59,$U$19:$U$109,0)+COUNTIF($U$19:U59,U59)-1</f>
        <v>46</v>
      </c>
      <c r="AB59" s="224"/>
      <c r="AC59" s="224"/>
      <c r="AD59" s="224"/>
      <c r="AE59" s="224"/>
    </row>
    <row r="60" spans="1:31" s="225" customFormat="1" ht="15" customHeight="1">
      <c r="A60" s="124"/>
      <c r="B60" s="249" t="str">
        <f>'ALL Interventions'!B47</f>
        <v>2-16</v>
      </c>
      <c r="C60" s="250" t="str">
        <f>'ALL Interventions'!C47</f>
        <v>Establish a SC licensing and accreditation program</v>
      </c>
      <c r="D60" s="224"/>
      <c r="E60" s="284" t="s">
        <v>672</v>
      </c>
      <c r="F60" s="245"/>
      <c r="G60" s="284" t="s">
        <v>672</v>
      </c>
      <c r="H60" s="245"/>
      <c r="I60" s="284" t="s">
        <v>672</v>
      </c>
      <c r="J60" s="245"/>
      <c r="K60" s="284" t="s">
        <v>672</v>
      </c>
      <c r="L60" s="245"/>
      <c r="M60" s="284" t="s">
        <v>671</v>
      </c>
      <c r="N60" s="245"/>
      <c r="O60" s="260">
        <f t="shared" si="4"/>
        <v>9</v>
      </c>
      <c r="P60" s="245"/>
      <c r="Q60" s="261">
        <f>DataTables!$E$20</f>
        <v>0.5</v>
      </c>
      <c r="R60" s="245"/>
      <c r="S60" s="261" t="str">
        <f t="shared" si="6"/>
        <v>MED</v>
      </c>
      <c r="T60" s="245"/>
      <c r="U60" s="301">
        <f t="shared" si="5"/>
        <v>4.05</v>
      </c>
      <c r="V60" s="245"/>
      <c r="W60" s="269">
        <f>RANK(U60,$U$45:$U$61,0)+COUNTIF($U$45:U60,U60)-1</f>
        <v>9</v>
      </c>
      <c r="X60" s="245"/>
      <c r="Y60" s="269">
        <f>RANK(U60,$U$19:$U$109,0)+COUNTIF($U$19:U60,U60)-1</f>
        <v>38</v>
      </c>
      <c r="AB60" s="224"/>
      <c r="AC60" s="224"/>
      <c r="AD60" s="224"/>
      <c r="AE60" s="224"/>
    </row>
    <row r="61" spans="1:31" s="225" customFormat="1" ht="15" customHeight="1">
      <c r="A61" s="124"/>
      <c r="B61" s="249" t="str">
        <f>'ALL Interventions'!B48</f>
        <v>2-17</v>
      </c>
      <c r="C61" s="250" t="str">
        <f>'ALL Interventions'!C48</f>
        <v>Link professional development with career progression</v>
      </c>
      <c r="D61" s="224"/>
      <c r="E61" s="284" t="s">
        <v>672</v>
      </c>
      <c r="F61" s="245"/>
      <c r="G61" s="284" t="s">
        <v>672</v>
      </c>
      <c r="H61" s="245"/>
      <c r="I61" s="284" t="s">
        <v>672</v>
      </c>
      <c r="J61" s="245"/>
      <c r="K61" s="284" t="s">
        <v>672</v>
      </c>
      <c r="L61" s="245"/>
      <c r="M61" s="284" t="s">
        <v>672</v>
      </c>
      <c r="N61" s="245"/>
      <c r="O61" s="260">
        <f t="shared" si="4"/>
        <v>10</v>
      </c>
      <c r="P61" s="245"/>
      <c r="Q61" s="261">
        <f>DataTables!$E$20</f>
        <v>0.5</v>
      </c>
      <c r="R61" s="245"/>
      <c r="S61" s="261" t="str">
        <f t="shared" si="6"/>
        <v>MED</v>
      </c>
      <c r="T61" s="245"/>
      <c r="U61" s="301">
        <f t="shared" si="5"/>
        <v>4.5</v>
      </c>
      <c r="V61" s="245"/>
      <c r="W61" s="269">
        <f>RANK(U61,$U$45:$U$61,0)+COUNTIF($U$45:U61,U61)-1</f>
        <v>7</v>
      </c>
      <c r="X61" s="245"/>
      <c r="Y61" s="269">
        <f>RANK(U61,$U$19:$U$109,0)+COUNTIF($U$19:U61,U61)-1</f>
        <v>30</v>
      </c>
      <c r="AB61" s="224"/>
      <c r="AC61" s="224"/>
      <c r="AD61" s="224"/>
      <c r="AE61" s="224"/>
    </row>
    <row r="62" spans="1:31" s="277" customFormat="1" ht="30" customHeight="1">
      <c r="B62" s="360" t="s">
        <v>67</v>
      </c>
      <c r="C62" s="361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65"/>
      <c r="R62" s="274"/>
      <c r="S62" s="265"/>
      <c r="T62" s="274"/>
      <c r="U62" s="265"/>
      <c r="V62" s="274"/>
      <c r="W62" s="265"/>
      <c r="X62" s="274"/>
      <c r="Y62" s="278"/>
      <c r="Z62" s="274"/>
      <c r="AA62" s="274"/>
      <c r="AB62" s="274"/>
      <c r="AC62" s="274"/>
      <c r="AD62" s="274"/>
      <c r="AE62" s="274"/>
    </row>
    <row r="63" spans="1:31" ht="15" customHeight="1">
      <c r="B63" s="361"/>
      <c r="C63" s="361"/>
      <c r="Q63" s="265"/>
      <c r="S63" s="265"/>
      <c r="U63" s="362" t="s">
        <v>693</v>
      </c>
      <c r="V63" s="363"/>
      <c r="W63" s="363"/>
      <c r="X63" s="363"/>
      <c r="Y63" s="364"/>
      <c r="AA63" s="274"/>
    </row>
    <row r="64" spans="1:31" ht="5.15" customHeight="1">
      <c r="B64" s="221"/>
      <c r="Q64" s="265"/>
      <c r="S64" s="265"/>
      <c r="U64" s="265"/>
      <c r="W64" s="265"/>
      <c r="Y64" s="265"/>
      <c r="AA64" s="274"/>
    </row>
    <row r="65" spans="1:31" s="262" customFormat="1" ht="15" customHeight="1">
      <c r="B65" s="355" t="s">
        <v>693</v>
      </c>
      <c r="C65" s="356"/>
      <c r="D65" s="263"/>
      <c r="E65" s="357" t="s">
        <v>689</v>
      </c>
      <c r="F65" s="358"/>
      <c r="G65" s="358"/>
      <c r="H65" s="358"/>
      <c r="I65" s="358"/>
      <c r="J65" s="358"/>
      <c r="K65" s="358"/>
      <c r="L65" s="358"/>
      <c r="M65" s="358"/>
      <c r="N65" s="358"/>
      <c r="O65" s="359"/>
      <c r="P65" s="263"/>
      <c r="Q65" s="352" t="s">
        <v>705</v>
      </c>
      <c r="R65" s="263"/>
      <c r="S65" s="352" t="s">
        <v>690</v>
      </c>
      <c r="T65" s="263"/>
      <c r="U65" s="352" t="s">
        <v>621</v>
      </c>
      <c r="V65" s="263"/>
      <c r="W65" s="352" t="s">
        <v>706</v>
      </c>
      <c r="X65" s="263"/>
      <c r="Y65" s="352" t="s">
        <v>707</v>
      </c>
      <c r="Z65" s="263"/>
      <c r="AA65" s="263"/>
      <c r="AB65" s="263"/>
      <c r="AC65" s="263"/>
      <c r="AD65" s="263"/>
      <c r="AE65" s="263"/>
    </row>
    <row r="66" spans="1:31" s="222" customFormat="1" ht="5.15" customHeight="1"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353"/>
      <c r="R66" s="267"/>
      <c r="S66" s="353"/>
      <c r="T66" s="267"/>
      <c r="U66" s="353"/>
      <c r="V66" s="267"/>
      <c r="W66" s="353"/>
      <c r="X66" s="267"/>
      <c r="Y66" s="353"/>
      <c r="Z66" s="267"/>
      <c r="AA66" s="267"/>
      <c r="AB66" s="267"/>
      <c r="AC66" s="267"/>
      <c r="AD66" s="267"/>
      <c r="AE66" s="267"/>
    </row>
    <row r="67" spans="1:31" s="225" customFormat="1" ht="15" customHeight="1">
      <c r="A67" s="123"/>
      <c r="B67" s="246" t="s">
        <v>593</v>
      </c>
      <c r="C67" s="247" t="s">
        <v>427</v>
      </c>
      <c r="D67" s="224"/>
      <c r="E67" s="259" t="s">
        <v>620</v>
      </c>
      <c r="F67" s="224"/>
      <c r="G67" s="259" t="s">
        <v>687</v>
      </c>
      <c r="H67" s="224"/>
      <c r="I67" s="259" t="s">
        <v>688</v>
      </c>
      <c r="J67" s="224"/>
      <c r="K67" s="259" t="s">
        <v>696</v>
      </c>
      <c r="L67" s="224"/>
      <c r="M67" s="259" t="s">
        <v>692</v>
      </c>
      <c r="N67" s="224"/>
      <c r="O67" s="275" t="s">
        <v>698</v>
      </c>
      <c r="P67" s="224"/>
      <c r="Q67" s="354"/>
      <c r="R67" s="263"/>
      <c r="S67" s="354"/>
      <c r="T67" s="263"/>
      <c r="U67" s="354"/>
      <c r="V67" s="263"/>
      <c r="W67" s="354"/>
      <c r="X67" s="263"/>
      <c r="Y67" s="354"/>
      <c r="Z67" s="224"/>
      <c r="AA67" s="224"/>
      <c r="AB67" s="224"/>
      <c r="AC67" s="224"/>
      <c r="AD67" s="224"/>
      <c r="AE67" s="224"/>
    </row>
    <row r="68" spans="1:31" s="225" customFormat="1" ht="15" customHeight="1">
      <c r="A68" s="125"/>
      <c r="B68" s="249" t="str">
        <f>'ALL Interventions'!B55</f>
        <v>3-01</v>
      </c>
      <c r="C68" s="250" t="str">
        <f>'ALL Interventions'!C55</f>
        <v>Develop policies for occupational safety</v>
      </c>
      <c r="D68" s="224"/>
      <c r="E68" s="284" t="s">
        <v>671</v>
      </c>
      <c r="F68" s="245"/>
      <c r="G68" s="284" t="s">
        <v>671</v>
      </c>
      <c r="H68" s="245"/>
      <c r="I68" s="284" t="s">
        <v>671</v>
      </c>
      <c r="J68" s="245"/>
      <c r="K68" s="284" t="s">
        <v>671</v>
      </c>
      <c r="L68" s="245"/>
      <c r="M68" s="284" t="s">
        <v>671</v>
      </c>
      <c r="N68" s="245"/>
      <c r="O68" s="260">
        <f t="shared" ref="O68:O86" si="7">COUNTIF(E68:M68, "LOW")+COUNTIF(E68:M68, "MED")*2+COUNTIF(E68:M68, "HIGH")*3</f>
        <v>5</v>
      </c>
      <c r="P68" s="245"/>
      <c r="Q68" s="261">
        <f>DataTables!$F$21</f>
        <v>0.5</v>
      </c>
      <c r="R68" s="245"/>
      <c r="S68" s="261" t="str">
        <f>$O$7</f>
        <v>MED</v>
      </c>
      <c r="T68" s="245"/>
      <c r="U68" s="301">
        <f t="shared" ref="U68:U86" si="8">ROUND((O68*(1-Q68)*$Q$5),2)</f>
        <v>2.25</v>
      </c>
      <c r="V68" s="245"/>
      <c r="W68" s="269">
        <f>RANK(U68,$U$68:$U$86,0)+COUNTIF($U$68:U68,U68)-1</f>
        <v>18</v>
      </c>
      <c r="X68" s="245"/>
      <c r="Y68" s="269">
        <f>RANK(U68,$U$19:$U$109,0)+COUNTIF($U$19:U68,U68)-1</f>
        <v>70</v>
      </c>
      <c r="AB68" s="224"/>
      <c r="AC68" s="224"/>
      <c r="AD68" s="224"/>
      <c r="AE68" s="224"/>
    </row>
    <row r="69" spans="1:31" s="225" customFormat="1" ht="15" customHeight="1">
      <c r="A69" s="125"/>
      <c r="B69" s="249" t="str">
        <f>'ALL Interventions'!B56</f>
        <v>3-02</v>
      </c>
      <c r="C69" s="250" t="str">
        <f>'ALL Interventions'!C56</f>
        <v>Familiarise SC staff with occupational safety policies</v>
      </c>
      <c r="D69" s="224"/>
      <c r="E69" s="284" t="s">
        <v>672</v>
      </c>
      <c r="F69" s="245"/>
      <c r="G69" s="284" t="s">
        <v>671</v>
      </c>
      <c r="H69" s="245"/>
      <c r="I69" s="284" t="s">
        <v>671</v>
      </c>
      <c r="J69" s="245"/>
      <c r="K69" s="284" t="s">
        <v>671</v>
      </c>
      <c r="L69" s="245"/>
      <c r="M69" s="284" t="s">
        <v>671</v>
      </c>
      <c r="N69" s="245"/>
      <c r="O69" s="260">
        <f t="shared" si="7"/>
        <v>6</v>
      </c>
      <c r="P69" s="245"/>
      <c r="Q69" s="261">
        <f>DataTables!$F$21</f>
        <v>0.5</v>
      </c>
      <c r="R69" s="245"/>
      <c r="S69" s="261" t="str">
        <f t="shared" ref="S69:S86" si="9">$O$7</f>
        <v>MED</v>
      </c>
      <c r="T69" s="245"/>
      <c r="U69" s="301">
        <f t="shared" si="8"/>
        <v>2.7</v>
      </c>
      <c r="V69" s="245"/>
      <c r="W69" s="269">
        <f>RANK(U69,$U$68:$U$86,0)+COUNTIF($U$68:U69,U69)-1</f>
        <v>16</v>
      </c>
      <c r="X69" s="245"/>
      <c r="Y69" s="269">
        <f>RANK(U69,$U$19:$U$109,0)+COUNTIF($U$19:U69,U69)-1</f>
        <v>63</v>
      </c>
      <c r="AB69" s="224"/>
      <c r="AC69" s="224"/>
      <c r="AD69" s="224"/>
      <c r="AE69" s="224"/>
    </row>
    <row r="70" spans="1:31" s="225" customFormat="1" ht="15" customHeight="1">
      <c r="A70" s="125"/>
      <c r="B70" s="249" t="str">
        <f>'ALL Interventions'!B57</f>
        <v>3-03</v>
      </c>
      <c r="C70" s="250" t="str">
        <f>'ALL Interventions'!C57</f>
        <v>Establish and maintain clean conducive work environment</v>
      </c>
      <c r="D70" s="224"/>
      <c r="E70" s="284" t="s">
        <v>672</v>
      </c>
      <c r="F70" s="245"/>
      <c r="G70" s="284" t="s">
        <v>672</v>
      </c>
      <c r="H70" s="245"/>
      <c r="I70" s="284" t="s">
        <v>671</v>
      </c>
      <c r="J70" s="245"/>
      <c r="K70" s="284" t="s">
        <v>671</v>
      </c>
      <c r="L70" s="245"/>
      <c r="M70" s="284" t="s">
        <v>671</v>
      </c>
      <c r="N70" s="245"/>
      <c r="O70" s="260">
        <f t="shared" si="7"/>
        <v>7</v>
      </c>
      <c r="P70" s="245"/>
      <c r="Q70" s="261">
        <f>DataTables!$F$21</f>
        <v>0.5</v>
      </c>
      <c r="R70" s="245"/>
      <c r="S70" s="261" t="str">
        <f t="shared" si="9"/>
        <v>MED</v>
      </c>
      <c r="T70" s="245"/>
      <c r="U70" s="301">
        <f t="shared" si="8"/>
        <v>3.15</v>
      </c>
      <c r="V70" s="245"/>
      <c r="W70" s="269">
        <f>RANK(U70,$U$68:$U$86,0)+COUNTIF($U$68:U70,U70)-1</f>
        <v>14</v>
      </c>
      <c r="X70" s="245"/>
      <c r="Y70" s="269">
        <f>RANK(U70,$U$19:$U$109,0)+COUNTIF($U$19:U70,U70)-1</f>
        <v>55</v>
      </c>
      <c r="AB70" s="224"/>
      <c r="AC70" s="224"/>
      <c r="AD70" s="224"/>
      <c r="AE70" s="224"/>
    </row>
    <row r="71" spans="1:31" s="225" customFormat="1" ht="15" customHeight="1">
      <c r="A71" s="125"/>
      <c r="B71" s="249" t="str">
        <f>'ALL Interventions'!B58</f>
        <v>3-04</v>
      </c>
      <c r="C71" s="250" t="str">
        <f>'ALL Interventions'!C58</f>
        <v>Establish a staff safety and health management system</v>
      </c>
      <c r="D71" s="224"/>
      <c r="E71" s="284" t="s">
        <v>672</v>
      </c>
      <c r="F71" s="245"/>
      <c r="G71" s="284" t="s">
        <v>672</v>
      </c>
      <c r="H71" s="245"/>
      <c r="I71" s="284" t="s">
        <v>672</v>
      </c>
      <c r="J71" s="245"/>
      <c r="K71" s="284" t="s">
        <v>671</v>
      </c>
      <c r="L71" s="245"/>
      <c r="M71" s="284" t="s">
        <v>671</v>
      </c>
      <c r="N71" s="245"/>
      <c r="O71" s="260">
        <f t="shared" si="7"/>
        <v>8</v>
      </c>
      <c r="P71" s="245"/>
      <c r="Q71" s="261">
        <f>DataTables!$F$21</f>
        <v>0.5</v>
      </c>
      <c r="R71" s="245"/>
      <c r="S71" s="261" t="str">
        <f t="shared" si="9"/>
        <v>MED</v>
      </c>
      <c r="T71" s="245"/>
      <c r="U71" s="301">
        <f t="shared" si="8"/>
        <v>3.6</v>
      </c>
      <c r="V71" s="245"/>
      <c r="W71" s="269">
        <f>RANK(U71,$U$68:$U$86,0)+COUNTIF($U$68:U71,U71)-1</f>
        <v>12</v>
      </c>
      <c r="X71" s="245"/>
      <c r="Y71" s="269">
        <f>RANK(U71,$U$19:$U$109,0)+COUNTIF($U$19:U71,U71)-1</f>
        <v>47</v>
      </c>
      <c r="AB71" s="224"/>
      <c r="AC71" s="224"/>
      <c r="AD71" s="224"/>
      <c r="AE71" s="224"/>
    </row>
    <row r="72" spans="1:31" s="225" customFormat="1" ht="15" customHeight="1">
      <c r="A72" s="125"/>
      <c r="B72" s="249" t="str">
        <f>'ALL Interventions'!B59</f>
        <v>3-05</v>
      </c>
      <c r="C72" s="250" t="str">
        <f>'ALL Interventions'!C59</f>
        <v>Develop policies to address anti-harassment</v>
      </c>
      <c r="D72" s="224"/>
      <c r="E72" s="284" t="s">
        <v>672</v>
      </c>
      <c r="F72" s="245"/>
      <c r="G72" s="284" t="s">
        <v>672</v>
      </c>
      <c r="H72" s="245"/>
      <c r="I72" s="284" t="s">
        <v>672</v>
      </c>
      <c r="J72" s="245"/>
      <c r="K72" s="284" t="s">
        <v>672</v>
      </c>
      <c r="L72" s="245"/>
      <c r="M72" s="284" t="s">
        <v>671</v>
      </c>
      <c r="N72" s="245"/>
      <c r="O72" s="260">
        <f t="shared" si="7"/>
        <v>9</v>
      </c>
      <c r="P72" s="245"/>
      <c r="Q72" s="261">
        <f>DataTables!$F$21</f>
        <v>0.5</v>
      </c>
      <c r="R72" s="245"/>
      <c r="S72" s="261" t="str">
        <f t="shared" si="9"/>
        <v>MED</v>
      </c>
      <c r="T72" s="245"/>
      <c r="U72" s="301">
        <f t="shared" si="8"/>
        <v>4.05</v>
      </c>
      <c r="V72" s="245"/>
      <c r="W72" s="269">
        <f>RANK(U72,$U$68:$U$86,0)+COUNTIF($U$68:U72,U72)-1</f>
        <v>10</v>
      </c>
      <c r="X72" s="245"/>
      <c r="Y72" s="269">
        <f>RANK(U72,$U$19:$U$109,0)+COUNTIF($U$19:U72,U72)-1</f>
        <v>39</v>
      </c>
      <c r="AB72" s="224"/>
      <c r="AC72" s="224"/>
      <c r="AD72" s="224"/>
      <c r="AE72" s="224"/>
    </row>
    <row r="73" spans="1:31" s="225" customFormat="1" ht="15" customHeight="1">
      <c r="A73" s="125"/>
      <c r="B73" s="249" t="str">
        <f>'ALL Interventions'!B60</f>
        <v>3-06</v>
      </c>
      <c r="C73" s="250" t="str">
        <f>'ALL Interventions'!C60</f>
        <v>Familiarise staff with anti-harassment policies</v>
      </c>
      <c r="D73" s="224"/>
      <c r="E73" s="284" t="s">
        <v>672</v>
      </c>
      <c r="F73" s="245"/>
      <c r="G73" s="284" t="s">
        <v>672</v>
      </c>
      <c r="H73" s="245"/>
      <c r="I73" s="284" t="s">
        <v>672</v>
      </c>
      <c r="J73" s="245"/>
      <c r="K73" s="284" t="s">
        <v>672</v>
      </c>
      <c r="L73" s="245"/>
      <c r="M73" s="284" t="s">
        <v>672</v>
      </c>
      <c r="N73" s="245"/>
      <c r="O73" s="260">
        <f t="shared" si="7"/>
        <v>10</v>
      </c>
      <c r="P73" s="245"/>
      <c r="Q73" s="261">
        <f>DataTables!$F$21</f>
        <v>0.5</v>
      </c>
      <c r="R73" s="245"/>
      <c r="S73" s="261" t="str">
        <f t="shared" si="9"/>
        <v>MED</v>
      </c>
      <c r="T73" s="245"/>
      <c r="U73" s="301">
        <f t="shared" si="8"/>
        <v>4.5</v>
      </c>
      <c r="V73" s="245"/>
      <c r="W73" s="269">
        <f>RANK(U73,$U$68:$U$86,0)+COUNTIF($U$68:U73,U73)-1</f>
        <v>8</v>
      </c>
      <c r="X73" s="245"/>
      <c r="Y73" s="269">
        <f>RANK(U73,$U$19:$U$109,0)+COUNTIF($U$19:U73,U73)-1</f>
        <v>31</v>
      </c>
      <c r="AB73" s="224"/>
      <c r="AC73" s="224"/>
      <c r="AD73" s="224"/>
      <c r="AE73" s="224"/>
    </row>
    <row r="74" spans="1:31" s="225" customFormat="1" ht="15" customHeight="1">
      <c r="A74" s="125"/>
      <c r="B74" s="249" t="str">
        <f>'ALL Interventions'!B61</f>
        <v>3-07</v>
      </c>
      <c r="C74" s="250" t="str">
        <f>'ALL Interventions'!C61</f>
        <v>Develop policies to address anti-discrimination</v>
      </c>
      <c r="D74" s="224"/>
      <c r="E74" s="284" t="s">
        <v>673</v>
      </c>
      <c r="F74" s="245"/>
      <c r="G74" s="284" t="s">
        <v>672</v>
      </c>
      <c r="H74" s="245"/>
      <c r="I74" s="284" t="s">
        <v>672</v>
      </c>
      <c r="J74" s="245"/>
      <c r="K74" s="284" t="s">
        <v>672</v>
      </c>
      <c r="L74" s="245"/>
      <c r="M74" s="284" t="s">
        <v>672</v>
      </c>
      <c r="N74" s="245"/>
      <c r="O74" s="260">
        <f t="shared" si="7"/>
        <v>11</v>
      </c>
      <c r="P74" s="245"/>
      <c r="Q74" s="261">
        <f>DataTables!$F$21</f>
        <v>0.5</v>
      </c>
      <c r="R74" s="245"/>
      <c r="S74" s="261" t="str">
        <f t="shared" si="9"/>
        <v>MED</v>
      </c>
      <c r="T74" s="245"/>
      <c r="U74" s="301">
        <f t="shared" si="8"/>
        <v>4.95</v>
      </c>
      <c r="V74" s="245"/>
      <c r="W74" s="269">
        <f>RANK(U74,$U$68:$U$86,0)+COUNTIF($U$68:U74,U74)-1</f>
        <v>6</v>
      </c>
      <c r="X74" s="245"/>
      <c r="Y74" s="269">
        <f>RANK(U74,$U$19:$U$109,0)+COUNTIF($U$19:U74,U74)-1</f>
        <v>23</v>
      </c>
      <c r="AB74" s="224"/>
      <c r="AC74" s="224"/>
      <c r="AD74" s="224"/>
      <c r="AE74" s="224"/>
    </row>
    <row r="75" spans="1:31" ht="15" customHeight="1">
      <c r="B75" s="249" t="str">
        <f>'ALL Interventions'!B62</f>
        <v>3-08</v>
      </c>
      <c r="C75" s="250" t="str">
        <f>'ALL Interventions'!C62</f>
        <v>Familiarise staff with anti-discrimination policies</v>
      </c>
      <c r="E75" s="284" t="s">
        <v>673</v>
      </c>
      <c r="F75" s="245"/>
      <c r="G75" s="284" t="s">
        <v>673</v>
      </c>
      <c r="H75" s="245"/>
      <c r="I75" s="284" t="s">
        <v>672</v>
      </c>
      <c r="J75" s="245"/>
      <c r="K75" s="284" t="s">
        <v>672</v>
      </c>
      <c r="L75" s="245"/>
      <c r="M75" s="284" t="s">
        <v>672</v>
      </c>
      <c r="N75" s="245"/>
      <c r="O75" s="260">
        <f t="shared" si="7"/>
        <v>12</v>
      </c>
      <c r="P75" s="245"/>
      <c r="Q75" s="261">
        <f>DataTables!$F$21</f>
        <v>0.5</v>
      </c>
      <c r="R75" s="245"/>
      <c r="S75" s="261" t="str">
        <f t="shared" si="9"/>
        <v>MED</v>
      </c>
      <c r="T75" s="245"/>
      <c r="U75" s="301">
        <f t="shared" si="8"/>
        <v>5.4</v>
      </c>
      <c r="V75" s="245"/>
      <c r="W75" s="269">
        <f>RANK(U75,$U$68:$U$86,0)+COUNTIF($U$68:U75,U75)-1</f>
        <v>4</v>
      </c>
      <c r="X75" s="245"/>
      <c r="Y75" s="269">
        <f>RANK(U75,$U$19:$U$109,0)+COUNTIF($U$19:U75,U75)-1</f>
        <v>17</v>
      </c>
      <c r="Z75" s="225"/>
      <c r="AA75" s="225"/>
    </row>
    <row r="76" spans="1:31" s="225" customFormat="1" ht="15" customHeight="1">
      <c r="A76" s="125"/>
      <c r="B76" s="249" t="str">
        <f>'ALL Interventions'!B63</f>
        <v>3-09</v>
      </c>
      <c r="C76" s="250" t="str">
        <f>'ALL Interventions'!C63</f>
        <v>Train supervisors in workplace policy awareness</v>
      </c>
      <c r="D76" s="224"/>
      <c r="E76" s="284" t="s">
        <v>673</v>
      </c>
      <c r="F76" s="245"/>
      <c r="G76" s="284" t="s">
        <v>673</v>
      </c>
      <c r="H76" s="245"/>
      <c r="I76" s="284" t="s">
        <v>673</v>
      </c>
      <c r="J76" s="245"/>
      <c r="K76" s="284" t="s">
        <v>672</v>
      </c>
      <c r="L76" s="245"/>
      <c r="M76" s="284" t="s">
        <v>672</v>
      </c>
      <c r="N76" s="245"/>
      <c r="O76" s="260">
        <f t="shared" si="7"/>
        <v>13</v>
      </c>
      <c r="P76" s="245"/>
      <c r="Q76" s="261">
        <f>DataTables!$F$21</f>
        <v>0.5</v>
      </c>
      <c r="R76" s="245"/>
      <c r="S76" s="261" t="str">
        <f t="shared" si="9"/>
        <v>MED</v>
      </c>
      <c r="T76" s="245"/>
      <c r="U76" s="301">
        <f t="shared" si="8"/>
        <v>5.85</v>
      </c>
      <c r="V76" s="245"/>
      <c r="W76" s="269">
        <f>RANK(U76,$U$68:$U$86,0)+COUNTIF($U$68:U76,U76)-1</f>
        <v>3</v>
      </c>
      <c r="X76" s="245"/>
      <c r="Y76" s="269">
        <f>RANK(U76,$U$19:$U$109,0)+COUNTIF($U$19:U76,U76)-1</f>
        <v>12</v>
      </c>
      <c r="AB76" s="224"/>
      <c r="AC76" s="224"/>
      <c r="AD76" s="224"/>
      <c r="AE76" s="224"/>
    </row>
    <row r="77" spans="1:31" s="225" customFormat="1" ht="15" customHeight="1">
      <c r="A77" s="125"/>
      <c r="B77" s="249" t="str">
        <f>'ALL Interventions'!B64</f>
        <v>3-10</v>
      </c>
      <c r="C77" s="250" t="str">
        <f>'ALL Interventions'!C64</f>
        <v>Train supervisors in workplace policy enforcement</v>
      </c>
      <c r="D77" s="224"/>
      <c r="E77" s="284" t="s">
        <v>673</v>
      </c>
      <c r="F77" s="245"/>
      <c r="G77" s="284" t="s">
        <v>673</v>
      </c>
      <c r="H77" s="245"/>
      <c r="I77" s="284" t="s">
        <v>673</v>
      </c>
      <c r="J77" s="245"/>
      <c r="K77" s="284" t="s">
        <v>673</v>
      </c>
      <c r="L77" s="245"/>
      <c r="M77" s="284" t="s">
        <v>672</v>
      </c>
      <c r="N77" s="245"/>
      <c r="O77" s="260">
        <f t="shared" si="7"/>
        <v>14</v>
      </c>
      <c r="P77" s="245"/>
      <c r="Q77" s="261">
        <f>DataTables!$F$21</f>
        <v>0.5</v>
      </c>
      <c r="R77" s="245"/>
      <c r="S77" s="261" t="str">
        <f t="shared" si="9"/>
        <v>MED</v>
      </c>
      <c r="T77" s="245"/>
      <c r="U77" s="301">
        <f t="shared" si="8"/>
        <v>6.3</v>
      </c>
      <c r="V77" s="245"/>
      <c r="W77" s="269">
        <f>RANK(U77,$U$68:$U$86,0)+COUNTIF($U$68:U77,U77)-1</f>
        <v>2</v>
      </c>
      <c r="X77" s="245"/>
      <c r="Y77" s="269">
        <f>RANK(U77,$U$19:$U$109,0)+COUNTIF($U$19:U77,U77)-1</f>
        <v>7</v>
      </c>
      <c r="AB77" s="224"/>
      <c r="AC77" s="224"/>
      <c r="AD77" s="224"/>
      <c r="AE77" s="224"/>
    </row>
    <row r="78" spans="1:31" s="225" customFormat="1" ht="15" customHeight="1">
      <c r="A78" s="124"/>
      <c r="B78" s="249" t="str">
        <f>'ALL Interventions'!B65</f>
        <v>3-11</v>
      </c>
      <c r="C78" s="250" t="str">
        <f>'ALL Interventions'!C65</f>
        <v>Conduct workplace solution-focused leadership coaching</v>
      </c>
      <c r="D78" s="224"/>
      <c r="E78" s="284" t="s">
        <v>673</v>
      </c>
      <c r="F78" s="245"/>
      <c r="G78" s="284" t="s">
        <v>673</v>
      </c>
      <c r="H78" s="245"/>
      <c r="I78" s="284" t="s">
        <v>673</v>
      </c>
      <c r="J78" s="245"/>
      <c r="K78" s="284" t="s">
        <v>673</v>
      </c>
      <c r="L78" s="245"/>
      <c r="M78" s="284" t="s">
        <v>673</v>
      </c>
      <c r="N78" s="245"/>
      <c r="O78" s="260">
        <f t="shared" si="7"/>
        <v>15</v>
      </c>
      <c r="P78" s="245"/>
      <c r="Q78" s="261">
        <f>DataTables!$F$21</f>
        <v>0.5</v>
      </c>
      <c r="R78" s="245"/>
      <c r="S78" s="261" t="str">
        <f t="shared" si="9"/>
        <v>MED</v>
      </c>
      <c r="T78" s="245"/>
      <c r="U78" s="301">
        <f t="shared" si="8"/>
        <v>6.75</v>
      </c>
      <c r="V78" s="245"/>
      <c r="W78" s="269">
        <f>RANK(U78,$U$68:$U$86,0)+COUNTIF($U$68:U78,U78)-1</f>
        <v>1</v>
      </c>
      <c r="X78" s="245"/>
      <c r="Y78" s="269">
        <f>RANK(U78,$U$19:$U$109,0)+COUNTIF($U$19:U78,U78)-1</f>
        <v>3</v>
      </c>
      <c r="AB78" s="224"/>
      <c r="AC78" s="224"/>
      <c r="AD78" s="224"/>
      <c r="AE78" s="224"/>
    </row>
    <row r="79" spans="1:31" s="225" customFormat="1" ht="15" customHeight="1">
      <c r="A79" s="125"/>
      <c r="B79" s="249" t="str">
        <f>'ALL Interventions'!B66</f>
        <v>3-12</v>
      </c>
      <c r="C79" s="250" t="str">
        <f>'ALL Interventions'!C66</f>
        <v>Stimulate and reward problem-solving behaviour</v>
      </c>
      <c r="D79" s="224"/>
      <c r="E79" s="284" t="s">
        <v>671</v>
      </c>
      <c r="F79" s="245"/>
      <c r="G79" s="284" t="s">
        <v>671</v>
      </c>
      <c r="H79" s="245"/>
      <c r="I79" s="284" t="s">
        <v>671</v>
      </c>
      <c r="J79" s="245"/>
      <c r="K79" s="284" t="s">
        <v>671</v>
      </c>
      <c r="L79" s="245"/>
      <c r="M79" s="284" t="s">
        <v>671</v>
      </c>
      <c r="N79" s="245"/>
      <c r="O79" s="260">
        <f t="shared" si="7"/>
        <v>5</v>
      </c>
      <c r="P79" s="245"/>
      <c r="Q79" s="261">
        <f>DataTables!$F$21</f>
        <v>0.5</v>
      </c>
      <c r="R79" s="245"/>
      <c r="S79" s="261" t="str">
        <f t="shared" si="9"/>
        <v>MED</v>
      </c>
      <c r="T79" s="245"/>
      <c r="U79" s="301">
        <f t="shared" si="8"/>
        <v>2.25</v>
      </c>
      <c r="V79" s="245"/>
      <c r="W79" s="269">
        <f>RANK(U79,$U$68:$U$86,0)+COUNTIF($U$68:U79,U79)-1</f>
        <v>19</v>
      </c>
      <c r="X79" s="245"/>
      <c r="Y79" s="269">
        <f>RANK(U79,$U$19:$U$109,0)+COUNTIF($U$19:U79,U79)-1</f>
        <v>71</v>
      </c>
      <c r="AB79" s="224"/>
      <c r="AC79" s="224"/>
      <c r="AD79" s="224"/>
      <c r="AE79" s="224"/>
    </row>
    <row r="80" spans="1:31" s="225" customFormat="1" ht="15" customHeight="1">
      <c r="A80" s="125"/>
      <c r="B80" s="249" t="str">
        <f>'ALL Interventions'!B67</f>
        <v>3-13</v>
      </c>
      <c r="C80" s="250" t="str">
        <f>'ALL Interventions'!C67</f>
        <v>Assess and improve the organisation’s current culture</v>
      </c>
      <c r="D80" s="224"/>
      <c r="E80" s="284" t="s">
        <v>672</v>
      </c>
      <c r="F80" s="245"/>
      <c r="G80" s="284" t="s">
        <v>671</v>
      </c>
      <c r="H80" s="245"/>
      <c r="I80" s="284" t="s">
        <v>671</v>
      </c>
      <c r="J80" s="245"/>
      <c r="K80" s="284" t="s">
        <v>671</v>
      </c>
      <c r="L80" s="245"/>
      <c r="M80" s="284" t="s">
        <v>671</v>
      </c>
      <c r="N80" s="245"/>
      <c r="O80" s="260">
        <f t="shared" si="7"/>
        <v>6</v>
      </c>
      <c r="P80" s="245"/>
      <c r="Q80" s="261">
        <f>DataTables!$F$21</f>
        <v>0.5</v>
      </c>
      <c r="R80" s="245"/>
      <c r="S80" s="261" t="str">
        <f t="shared" si="9"/>
        <v>MED</v>
      </c>
      <c r="T80" s="245"/>
      <c r="U80" s="301">
        <f t="shared" si="8"/>
        <v>2.7</v>
      </c>
      <c r="V80" s="245"/>
      <c r="W80" s="269">
        <f>RANK(U80,$U$68:$U$86,0)+COUNTIF($U$68:U80,U80)-1</f>
        <v>17</v>
      </c>
      <c r="X80" s="245"/>
      <c r="Y80" s="269">
        <f>RANK(U80,$U$19:$U$109,0)+COUNTIF($U$19:U80,U80)-1</f>
        <v>64</v>
      </c>
      <c r="AB80" s="224"/>
      <c r="AC80" s="224"/>
      <c r="AD80" s="224"/>
      <c r="AE80" s="224"/>
    </row>
    <row r="81" spans="1:31" s="225" customFormat="1" ht="15" customHeight="1">
      <c r="A81" s="125"/>
      <c r="B81" s="249" t="str">
        <f>'ALL Interventions'!B68</f>
        <v>3-14</v>
      </c>
      <c r="C81" s="250" t="str">
        <f>'ALL Interventions'!C68</f>
        <v>Create an optimal emotional and social work environment</v>
      </c>
      <c r="D81" s="224"/>
      <c r="E81" s="284" t="s">
        <v>672</v>
      </c>
      <c r="F81" s="245"/>
      <c r="G81" s="284" t="s">
        <v>672</v>
      </c>
      <c r="H81" s="245"/>
      <c r="I81" s="284" t="s">
        <v>671</v>
      </c>
      <c r="J81" s="245"/>
      <c r="K81" s="284" t="s">
        <v>671</v>
      </c>
      <c r="L81" s="245"/>
      <c r="M81" s="284" t="s">
        <v>671</v>
      </c>
      <c r="N81" s="245"/>
      <c r="O81" s="260">
        <f t="shared" si="7"/>
        <v>7</v>
      </c>
      <c r="P81" s="245"/>
      <c r="Q81" s="261">
        <f>DataTables!$F$21</f>
        <v>0.5</v>
      </c>
      <c r="R81" s="245"/>
      <c r="S81" s="261" t="str">
        <f t="shared" si="9"/>
        <v>MED</v>
      </c>
      <c r="T81" s="245"/>
      <c r="U81" s="301">
        <f t="shared" si="8"/>
        <v>3.15</v>
      </c>
      <c r="V81" s="245"/>
      <c r="W81" s="269">
        <f>RANK(U81,$U$68:$U$86,0)+COUNTIF($U$68:U81,U81)-1</f>
        <v>15</v>
      </c>
      <c r="X81" s="245"/>
      <c r="Y81" s="269">
        <f>RANK(U81,$U$19:$U$109,0)+COUNTIF($U$19:U81,U81)-1</f>
        <v>56</v>
      </c>
      <c r="AB81" s="224"/>
      <c r="AC81" s="224"/>
      <c r="AD81" s="224"/>
      <c r="AE81" s="224"/>
    </row>
    <row r="82" spans="1:31" s="225" customFormat="1" ht="15" customHeight="1">
      <c r="A82" s="125"/>
      <c r="B82" s="249" t="str">
        <f>'ALL Interventions'!B69</f>
        <v>3-15</v>
      </c>
      <c r="C82" s="250" t="str">
        <f>'ALL Interventions'!C69</f>
        <v>Task managers with improving social work environment</v>
      </c>
      <c r="D82" s="224"/>
      <c r="E82" s="284" t="s">
        <v>672</v>
      </c>
      <c r="F82" s="245"/>
      <c r="G82" s="284" t="s">
        <v>672</v>
      </c>
      <c r="H82" s="245"/>
      <c r="I82" s="284" t="s">
        <v>672</v>
      </c>
      <c r="J82" s="245"/>
      <c r="K82" s="284" t="s">
        <v>671</v>
      </c>
      <c r="L82" s="245"/>
      <c r="M82" s="284" t="s">
        <v>671</v>
      </c>
      <c r="N82" s="245"/>
      <c r="O82" s="260">
        <f t="shared" si="7"/>
        <v>8</v>
      </c>
      <c r="P82" s="245"/>
      <c r="Q82" s="261">
        <f>DataTables!$F$21</f>
        <v>0.5</v>
      </c>
      <c r="R82" s="245"/>
      <c r="S82" s="261" t="str">
        <f t="shared" si="9"/>
        <v>MED</v>
      </c>
      <c r="T82" s="245"/>
      <c r="U82" s="301">
        <f t="shared" si="8"/>
        <v>3.6</v>
      </c>
      <c r="V82" s="245"/>
      <c r="W82" s="269">
        <f>RANK(U82,$U$68:$U$86,0)+COUNTIF($U$68:U82,U82)-1</f>
        <v>13</v>
      </c>
      <c r="X82" s="245"/>
      <c r="Y82" s="269">
        <f>RANK(U82,$U$19:$U$109,0)+COUNTIF($U$19:U82,U82)-1</f>
        <v>48</v>
      </c>
      <c r="AB82" s="224"/>
      <c r="AC82" s="224"/>
      <c r="AD82" s="224"/>
      <c r="AE82" s="224"/>
    </row>
    <row r="83" spans="1:31" s="225" customFormat="1" ht="15" customHeight="1">
      <c r="A83" s="125"/>
      <c r="B83" s="249" t="str">
        <f>'ALL Interventions'!B70</f>
        <v>3-16</v>
      </c>
      <c r="C83" s="250" t="str">
        <f>'ALL Interventions'!C70</f>
        <v>Task managers with improving emotional work environment</v>
      </c>
      <c r="D83" s="224"/>
      <c r="E83" s="284" t="s">
        <v>672</v>
      </c>
      <c r="F83" s="245"/>
      <c r="G83" s="284" t="s">
        <v>672</v>
      </c>
      <c r="H83" s="245"/>
      <c r="I83" s="284" t="s">
        <v>672</v>
      </c>
      <c r="J83" s="245"/>
      <c r="K83" s="284" t="s">
        <v>672</v>
      </c>
      <c r="L83" s="245"/>
      <c r="M83" s="284" t="s">
        <v>671</v>
      </c>
      <c r="N83" s="245"/>
      <c r="O83" s="260">
        <f t="shared" si="7"/>
        <v>9</v>
      </c>
      <c r="P83" s="245"/>
      <c r="Q83" s="261">
        <f>DataTables!$F$21</f>
        <v>0.5</v>
      </c>
      <c r="R83" s="245"/>
      <c r="S83" s="261" t="str">
        <f t="shared" si="9"/>
        <v>MED</v>
      </c>
      <c r="T83" s="245"/>
      <c r="U83" s="301">
        <f t="shared" si="8"/>
        <v>4.05</v>
      </c>
      <c r="V83" s="245"/>
      <c r="W83" s="269">
        <f>RANK(U83,$U$68:$U$86,0)+COUNTIF($U$68:U83,U83)-1</f>
        <v>11</v>
      </c>
      <c r="X83" s="245"/>
      <c r="Y83" s="269">
        <f>RANK(U83,$U$19:$U$109,0)+COUNTIF($U$19:U83,U83)-1</f>
        <v>40</v>
      </c>
      <c r="AB83" s="224"/>
      <c r="AC83" s="224"/>
      <c r="AD83" s="224"/>
      <c r="AE83" s="224"/>
    </row>
    <row r="84" spans="1:31" s="225" customFormat="1" ht="15" customHeight="1">
      <c r="A84" s="125"/>
      <c r="B84" s="249" t="str">
        <f>'ALL Interventions'!B71</f>
        <v>3-17</v>
      </c>
      <c r="C84" s="250" t="str">
        <f>'ALL Interventions'!C71</f>
        <v>Develop checklist of required tools and equipment</v>
      </c>
      <c r="D84" s="224"/>
      <c r="E84" s="284" t="s">
        <v>672</v>
      </c>
      <c r="F84" s="245"/>
      <c r="G84" s="284" t="s">
        <v>672</v>
      </c>
      <c r="H84" s="245"/>
      <c r="I84" s="284" t="s">
        <v>672</v>
      </c>
      <c r="J84" s="245"/>
      <c r="K84" s="284" t="s">
        <v>672</v>
      </c>
      <c r="L84" s="245"/>
      <c r="M84" s="284" t="s">
        <v>672</v>
      </c>
      <c r="N84" s="245"/>
      <c r="O84" s="260">
        <f t="shared" si="7"/>
        <v>10</v>
      </c>
      <c r="P84" s="245"/>
      <c r="Q84" s="261">
        <f>DataTables!$F$21</f>
        <v>0.5</v>
      </c>
      <c r="R84" s="245"/>
      <c r="S84" s="261" t="str">
        <f t="shared" si="9"/>
        <v>MED</v>
      </c>
      <c r="T84" s="245"/>
      <c r="U84" s="301">
        <f t="shared" si="8"/>
        <v>4.5</v>
      </c>
      <c r="V84" s="245"/>
      <c r="W84" s="269">
        <f>RANK(U84,$U$68:$U$86,0)+COUNTIF($U$68:U84,U84)-1</f>
        <v>9</v>
      </c>
      <c r="X84" s="245"/>
      <c r="Y84" s="269">
        <f>RANK(U84,$U$19:$U$109,0)+COUNTIF($U$19:U84,U84)-1</f>
        <v>32</v>
      </c>
      <c r="AB84" s="224"/>
      <c r="AC84" s="224"/>
      <c r="AD84" s="224"/>
      <c r="AE84" s="224"/>
    </row>
    <row r="85" spans="1:31" s="225" customFormat="1" ht="15" customHeight="1">
      <c r="A85" s="125"/>
      <c r="B85" s="249" t="str">
        <f>'ALL Interventions'!B72</f>
        <v>3-18</v>
      </c>
      <c r="C85" s="250" t="str">
        <f>'ALL Interventions'!C72</f>
        <v>Ensure all tools and equipment are in good condition</v>
      </c>
      <c r="D85" s="224"/>
      <c r="E85" s="284" t="s">
        <v>673</v>
      </c>
      <c r="F85" s="245"/>
      <c r="G85" s="284" t="s">
        <v>672</v>
      </c>
      <c r="H85" s="245"/>
      <c r="I85" s="284" t="s">
        <v>672</v>
      </c>
      <c r="J85" s="245"/>
      <c r="K85" s="284" t="s">
        <v>672</v>
      </c>
      <c r="L85" s="245"/>
      <c r="M85" s="284" t="s">
        <v>672</v>
      </c>
      <c r="N85" s="245"/>
      <c r="O85" s="260">
        <f t="shared" si="7"/>
        <v>11</v>
      </c>
      <c r="P85" s="245"/>
      <c r="Q85" s="261">
        <f>DataTables!$F$21</f>
        <v>0.5</v>
      </c>
      <c r="R85" s="245"/>
      <c r="S85" s="261" t="str">
        <f t="shared" si="9"/>
        <v>MED</v>
      </c>
      <c r="T85" s="245"/>
      <c r="U85" s="301">
        <f t="shared" si="8"/>
        <v>4.95</v>
      </c>
      <c r="V85" s="245"/>
      <c r="W85" s="269">
        <f>RANK(U85,$U$68:$U$86,0)+COUNTIF($U$68:U85,U85)-1</f>
        <v>7</v>
      </c>
      <c r="X85" s="245"/>
      <c r="Y85" s="269">
        <f>RANK(U85,$U$19:$U$109,0)+COUNTIF($U$19:U85,U85)-1</f>
        <v>24</v>
      </c>
      <c r="AB85" s="224"/>
      <c r="AC85" s="224"/>
      <c r="AD85" s="224"/>
      <c r="AE85" s="224"/>
    </row>
    <row r="86" spans="1:31" s="225" customFormat="1" ht="15" customHeight="1">
      <c r="A86" s="125"/>
      <c r="B86" s="249" t="str">
        <f>'ALL Interventions'!B73</f>
        <v>3-19</v>
      </c>
      <c r="C86" s="250" t="str">
        <f>'ALL Interventions'!C73</f>
        <v>Replace missing or defective tools and equipment</v>
      </c>
      <c r="D86" s="224"/>
      <c r="E86" s="284" t="s">
        <v>673</v>
      </c>
      <c r="F86" s="245"/>
      <c r="G86" s="284" t="s">
        <v>673</v>
      </c>
      <c r="H86" s="245"/>
      <c r="I86" s="284" t="s">
        <v>672</v>
      </c>
      <c r="J86" s="245"/>
      <c r="K86" s="284" t="s">
        <v>672</v>
      </c>
      <c r="L86" s="245"/>
      <c r="M86" s="284" t="s">
        <v>672</v>
      </c>
      <c r="N86" s="245"/>
      <c r="O86" s="260">
        <f t="shared" si="7"/>
        <v>12</v>
      </c>
      <c r="P86" s="245"/>
      <c r="Q86" s="261">
        <f>DataTables!$F$21</f>
        <v>0.5</v>
      </c>
      <c r="R86" s="245"/>
      <c r="S86" s="261" t="str">
        <f t="shared" si="9"/>
        <v>MED</v>
      </c>
      <c r="T86" s="245"/>
      <c r="U86" s="301">
        <f t="shared" si="8"/>
        <v>5.4</v>
      </c>
      <c r="V86" s="245"/>
      <c r="W86" s="269">
        <f>RANK(U86,$U$68:$U$86,0)+COUNTIF($U$68:U86,U86)-1</f>
        <v>5</v>
      </c>
      <c r="X86" s="245"/>
      <c r="Y86" s="269">
        <f>RANK(U86,$U$19:$U$109,0)+COUNTIF($U$19:U86,U86)-1</f>
        <v>18</v>
      </c>
      <c r="AB86" s="224"/>
      <c r="AC86" s="224"/>
      <c r="AD86" s="224"/>
      <c r="AE86" s="224"/>
    </row>
    <row r="87" spans="1:31" s="277" customFormat="1" ht="30" customHeight="1">
      <c r="B87" s="360" t="s">
        <v>68</v>
      </c>
      <c r="C87" s="361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65"/>
      <c r="R87" s="274"/>
      <c r="S87" s="265"/>
      <c r="T87" s="274"/>
      <c r="U87" s="265"/>
      <c r="V87" s="274"/>
      <c r="W87" s="265"/>
      <c r="X87" s="274"/>
      <c r="Y87" s="278"/>
      <c r="Z87" s="274"/>
      <c r="AA87" s="274"/>
      <c r="AB87" s="274"/>
      <c r="AC87" s="274"/>
      <c r="AD87" s="274"/>
      <c r="AE87" s="274"/>
    </row>
    <row r="88" spans="1:31" ht="15" customHeight="1">
      <c r="B88" s="361"/>
      <c r="C88" s="361"/>
      <c r="Q88" s="265"/>
      <c r="S88" s="265"/>
      <c r="U88" s="362" t="s">
        <v>693</v>
      </c>
      <c r="V88" s="363"/>
      <c r="W88" s="363"/>
      <c r="X88" s="363"/>
      <c r="Y88" s="364"/>
      <c r="AA88" s="274"/>
    </row>
    <row r="89" spans="1:31" ht="5.15" customHeight="1">
      <c r="B89" s="221"/>
      <c r="Q89" s="265"/>
      <c r="S89" s="265"/>
      <c r="U89" s="265"/>
      <c r="W89" s="265"/>
      <c r="Y89" s="265"/>
      <c r="AA89" s="274"/>
    </row>
    <row r="90" spans="1:31" s="262" customFormat="1" ht="15" customHeight="1">
      <c r="B90" s="355" t="s">
        <v>693</v>
      </c>
      <c r="C90" s="356"/>
      <c r="D90" s="263"/>
      <c r="E90" s="357" t="s">
        <v>689</v>
      </c>
      <c r="F90" s="358"/>
      <c r="G90" s="358"/>
      <c r="H90" s="358"/>
      <c r="I90" s="358"/>
      <c r="J90" s="358"/>
      <c r="K90" s="358"/>
      <c r="L90" s="358"/>
      <c r="M90" s="358"/>
      <c r="N90" s="358"/>
      <c r="O90" s="359"/>
      <c r="P90" s="263"/>
      <c r="Q90" s="352" t="s">
        <v>705</v>
      </c>
      <c r="R90" s="263"/>
      <c r="S90" s="352" t="s">
        <v>690</v>
      </c>
      <c r="T90" s="263"/>
      <c r="U90" s="352" t="s">
        <v>621</v>
      </c>
      <c r="V90" s="263"/>
      <c r="W90" s="352" t="s">
        <v>706</v>
      </c>
      <c r="X90" s="263"/>
      <c r="Y90" s="352" t="s">
        <v>707</v>
      </c>
      <c r="Z90" s="263"/>
      <c r="AA90" s="263"/>
      <c r="AB90" s="263"/>
      <c r="AC90" s="263"/>
      <c r="AD90" s="263"/>
      <c r="AE90" s="263"/>
    </row>
    <row r="91" spans="1:31" s="222" customFormat="1" ht="5.15" customHeight="1"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353"/>
      <c r="R91" s="267"/>
      <c r="S91" s="353"/>
      <c r="T91" s="267"/>
      <c r="U91" s="353"/>
      <c r="V91" s="267"/>
      <c r="W91" s="353"/>
      <c r="X91" s="267"/>
      <c r="Y91" s="353"/>
      <c r="Z91" s="267"/>
      <c r="AA91" s="267"/>
      <c r="AB91" s="267"/>
      <c r="AC91" s="267"/>
      <c r="AD91" s="267"/>
      <c r="AE91" s="267"/>
    </row>
    <row r="92" spans="1:31" s="225" customFormat="1" ht="15" customHeight="1">
      <c r="A92" s="123"/>
      <c r="B92" s="246" t="s">
        <v>593</v>
      </c>
      <c r="C92" s="247" t="s">
        <v>427</v>
      </c>
      <c r="D92" s="224"/>
      <c r="E92" s="259" t="s">
        <v>620</v>
      </c>
      <c r="F92" s="224"/>
      <c r="G92" s="259" t="s">
        <v>687</v>
      </c>
      <c r="H92" s="224"/>
      <c r="I92" s="259" t="s">
        <v>688</v>
      </c>
      <c r="J92" s="224"/>
      <c r="K92" s="259" t="s">
        <v>696</v>
      </c>
      <c r="L92" s="224"/>
      <c r="M92" s="259" t="s">
        <v>692</v>
      </c>
      <c r="N92" s="224"/>
      <c r="O92" s="275" t="s">
        <v>698</v>
      </c>
      <c r="P92" s="224"/>
      <c r="Q92" s="354"/>
      <c r="R92" s="263"/>
      <c r="S92" s="354"/>
      <c r="T92" s="263"/>
      <c r="U92" s="354"/>
      <c r="V92" s="263"/>
      <c r="W92" s="354"/>
      <c r="X92" s="263"/>
      <c r="Y92" s="354"/>
      <c r="Z92" s="224"/>
      <c r="AA92" s="224"/>
      <c r="AB92" s="224"/>
      <c r="AC92" s="224"/>
      <c r="AD92" s="224"/>
      <c r="AE92" s="224"/>
    </row>
    <row r="93" spans="1:31" s="225" customFormat="1" ht="15" customHeight="1">
      <c r="A93" s="124"/>
      <c r="B93" s="249" t="str">
        <f>'ALL Interventions'!B80</f>
        <v>4-01</v>
      </c>
      <c r="C93" s="250" t="str">
        <f>'ALL Interventions'!C80</f>
        <v>Establish a supportive supervision system</v>
      </c>
      <c r="D93" s="224"/>
      <c r="E93" s="284" t="s">
        <v>671</v>
      </c>
      <c r="F93" s="245"/>
      <c r="G93" s="284" t="s">
        <v>671</v>
      </c>
      <c r="H93" s="245"/>
      <c r="I93" s="284" t="s">
        <v>671</v>
      </c>
      <c r="J93" s="245"/>
      <c r="K93" s="284" t="s">
        <v>671</v>
      </c>
      <c r="L93" s="245"/>
      <c r="M93" s="284" t="s">
        <v>671</v>
      </c>
      <c r="N93" s="245"/>
      <c r="O93" s="260">
        <f t="shared" ref="O93:O109" si="10">COUNTIF(E93:M93, "LOW")+COUNTIF(E93:M93, "MED")*2+COUNTIF(E93:M93, "HIGH")*3</f>
        <v>5</v>
      </c>
      <c r="P93" s="245"/>
      <c r="Q93" s="261">
        <f>DataTables!$G$22</f>
        <v>0.5</v>
      </c>
      <c r="R93" s="245"/>
      <c r="S93" s="261" t="str">
        <f>$O$8</f>
        <v>MED</v>
      </c>
      <c r="T93" s="245"/>
      <c r="U93" s="301">
        <f t="shared" ref="U93:U109" si="11">ROUND((O93*(1-Q93)*$Q$5),2)</f>
        <v>2.25</v>
      </c>
      <c r="V93" s="245"/>
      <c r="W93" s="269">
        <f>RANK(U93,$U$93:$U$109,0)+COUNTIF($U$93:U93,U93)-1</f>
        <v>16</v>
      </c>
      <c r="X93" s="245"/>
      <c r="Y93" s="269">
        <f>RANK(U93,$U$19:$U$109,0)+COUNTIF($U$19:U93,U93)-1</f>
        <v>72</v>
      </c>
      <c r="AA93" s="224"/>
      <c r="AB93" s="224"/>
      <c r="AC93" s="224"/>
      <c r="AD93" s="224"/>
      <c r="AE93" s="224"/>
    </row>
    <row r="94" spans="1:31" s="225" customFormat="1" ht="15" customHeight="1">
      <c r="A94" s="124"/>
      <c r="B94" s="249" t="str">
        <f>'ALL Interventions'!B81</f>
        <v>4-02</v>
      </c>
      <c r="C94" s="250" t="str">
        <f>'ALL Interventions'!C81</f>
        <v>Improve existing supportive supervision system</v>
      </c>
      <c r="D94" s="224"/>
      <c r="E94" s="284" t="s">
        <v>672</v>
      </c>
      <c r="F94" s="245"/>
      <c r="G94" s="284" t="s">
        <v>671</v>
      </c>
      <c r="H94" s="245"/>
      <c r="I94" s="284" t="s">
        <v>671</v>
      </c>
      <c r="J94" s="245"/>
      <c r="K94" s="284" t="s">
        <v>671</v>
      </c>
      <c r="L94" s="245"/>
      <c r="M94" s="284" t="s">
        <v>671</v>
      </c>
      <c r="N94" s="245"/>
      <c r="O94" s="260">
        <f t="shared" si="10"/>
        <v>6</v>
      </c>
      <c r="P94" s="245"/>
      <c r="Q94" s="261">
        <f>DataTables!$G$22</f>
        <v>0.5</v>
      </c>
      <c r="R94" s="245"/>
      <c r="S94" s="261" t="str">
        <f t="shared" ref="S94:S109" si="12">$O$8</f>
        <v>MED</v>
      </c>
      <c r="T94" s="245"/>
      <c r="U94" s="301">
        <f t="shared" si="11"/>
        <v>2.7</v>
      </c>
      <c r="V94" s="245"/>
      <c r="W94" s="269">
        <f>RANK(U94,$U$93:$U$109,0)+COUNTIF($U$93:U94,U94)-1</f>
        <v>14</v>
      </c>
      <c r="X94" s="245"/>
      <c r="Y94" s="269">
        <f>RANK(U94,$U$19:$U$109,0)+COUNTIF($U$19:U94,U94)-1</f>
        <v>65</v>
      </c>
      <c r="AA94" s="224"/>
      <c r="AB94" s="224"/>
      <c r="AC94" s="224"/>
      <c r="AD94" s="224"/>
      <c r="AE94" s="224"/>
    </row>
    <row r="95" spans="1:31" s="225" customFormat="1" ht="15" customHeight="1">
      <c r="A95" s="124"/>
      <c r="B95" s="249" t="str">
        <f>'ALL Interventions'!B82</f>
        <v>4-03</v>
      </c>
      <c r="C95" s="250" t="str">
        <f>'ALL Interventions'!C82</f>
        <v>Establish a performance management system</v>
      </c>
      <c r="D95" s="224"/>
      <c r="E95" s="284" t="s">
        <v>672</v>
      </c>
      <c r="F95" s="245"/>
      <c r="G95" s="284" t="s">
        <v>672</v>
      </c>
      <c r="H95" s="245"/>
      <c r="I95" s="284" t="s">
        <v>671</v>
      </c>
      <c r="J95" s="245"/>
      <c r="K95" s="284" t="s">
        <v>671</v>
      </c>
      <c r="L95" s="245"/>
      <c r="M95" s="284" t="s">
        <v>671</v>
      </c>
      <c r="N95" s="245"/>
      <c r="O95" s="260">
        <f t="shared" si="10"/>
        <v>7</v>
      </c>
      <c r="P95" s="245"/>
      <c r="Q95" s="261">
        <f>DataTables!$G$22</f>
        <v>0.5</v>
      </c>
      <c r="R95" s="245"/>
      <c r="S95" s="261" t="str">
        <f t="shared" si="12"/>
        <v>MED</v>
      </c>
      <c r="T95" s="245"/>
      <c r="U95" s="301">
        <f t="shared" si="11"/>
        <v>3.15</v>
      </c>
      <c r="V95" s="245"/>
      <c r="W95" s="269">
        <f>RANK(U95,$U$93:$U$109,0)+COUNTIF($U$93:U95,U95)-1</f>
        <v>12</v>
      </c>
      <c r="X95" s="245"/>
      <c r="Y95" s="269">
        <f>RANK(U95,$U$19:$U$109,0)+COUNTIF($U$19:U95,U95)-1</f>
        <v>57</v>
      </c>
      <c r="AA95" s="224"/>
      <c r="AB95" s="224"/>
      <c r="AC95" s="224"/>
      <c r="AD95" s="224"/>
      <c r="AE95" s="224"/>
    </row>
    <row r="96" spans="1:31" s="225" customFormat="1" ht="15" customHeight="1">
      <c r="A96" s="124"/>
      <c r="B96" s="249" t="str">
        <f>'ALL Interventions'!B83</f>
        <v>4-04</v>
      </c>
      <c r="C96" s="250" t="str">
        <f>'ALL Interventions'!C83</f>
        <v>Improve existing performance management system</v>
      </c>
      <c r="D96" s="224"/>
      <c r="E96" s="284" t="s">
        <v>672</v>
      </c>
      <c r="F96" s="245"/>
      <c r="G96" s="284" t="s">
        <v>672</v>
      </c>
      <c r="H96" s="245"/>
      <c r="I96" s="284" t="s">
        <v>672</v>
      </c>
      <c r="J96" s="245"/>
      <c r="K96" s="284" t="s">
        <v>671</v>
      </c>
      <c r="L96" s="245"/>
      <c r="M96" s="284" t="s">
        <v>671</v>
      </c>
      <c r="N96" s="245"/>
      <c r="O96" s="260">
        <f t="shared" si="10"/>
        <v>8</v>
      </c>
      <c r="P96" s="245"/>
      <c r="Q96" s="261">
        <f>DataTables!$G$22</f>
        <v>0.5</v>
      </c>
      <c r="R96" s="245"/>
      <c r="S96" s="261" t="str">
        <f t="shared" si="12"/>
        <v>MED</v>
      </c>
      <c r="T96" s="245"/>
      <c r="U96" s="301">
        <f t="shared" si="11"/>
        <v>3.6</v>
      </c>
      <c r="V96" s="245"/>
      <c r="W96" s="269">
        <f>RANK(U96,$U$93:$U$109,0)+COUNTIF($U$93:U96,U96)-1</f>
        <v>10</v>
      </c>
      <c r="X96" s="245"/>
      <c r="Y96" s="269">
        <f>RANK(U96,$U$19:$U$109,0)+COUNTIF($U$19:U96,U96)-1</f>
        <v>49</v>
      </c>
      <c r="AA96" s="224"/>
      <c r="AB96" s="224"/>
      <c r="AC96" s="224"/>
      <c r="AD96" s="224"/>
      <c r="AE96" s="224"/>
    </row>
    <row r="97" spans="1:31" s="225" customFormat="1" ht="15" customHeight="1">
      <c r="A97" s="124"/>
      <c r="B97" s="249" t="str">
        <f>'ALL Interventions'!B84</f>
        <v>4-05</v>
      </c>
      <c r="C97" s="250" t="str">
        <f>'ALL Interventions'!C84</f>
        <v>Develop competency-based promotion systems</v>
      </c>
      <c r="D97" s="224"/>
      <c r="E97" s="284" t="s">
        <v>672</v>
      </c>
      <c r="F97" s="245"/>
      <c r="G97" s="284" t="s">
        <v>672</v>
      </c>
      <c r="H97" s="245"/>
      <c r="I97" s="284" t="s">
        <v>672</v>
      </c>
      <c r="J97" s="245"/>
      <c r="K97" s="284" t="s">
        <v>672</v>
      </c>
      <c r="L97" s="245"/>
      <c r="M97" s="284" t="s">
        <v>671</v>
      </c>
      <c r="N97" s="245"/>
      <c r="O97" s="260">
        <f t="shared" si="10"/>
        <v>9</v>
      </c>
      <c r="P97" s="245"/>
      <c r="Q97" s="261">
        <f>DataTables!$G$22</f>
        <v>0.5</v>
      </c>
      <c r="R97" s="245"/>
      <c r="S97" s="261" t="str">
        <f t="shared" si="12"/>
        <v>MED</v>
      </c>
      <c r="T97" s="245"/>
      <c r="U97" s="301">
        <f t="shared" si="11"/>
        <v>4.05</v>
      </c>
      <c r="V97" s="245"/>
      <c r="W97" s="269">
        <f>RANK(U97,$U$93:$U$109,0)+COUNTIF($U$93:U97,U97)-1</f>
        <v>8</v>
      </c>
      <c r="X97" s="245"/>
      <c r="Y97" s="269">
        <f>RANK(U97,$U$19:$U$109,0)+COUNTIF($U$19:U97,U97)-1</f>
        <v>41</v>
      </c>
      <c r="AA97" s="224"/>
      <c r="AB97" s="224"/>
      <c r="AC97" s="224"/>
      <c r="AD97" s="224"/>
      <c r="AE97" s="224"/>
    </row>
    <row r="98" spans="1:31" s="225" customFormat="1" ht="15" customHeight="1">
      <c r="A98" s="124"/>
      <c r="B98" s="249" t="str">
        <f>'ALL Interventions'!B85</f>
        <v>4-06</v>
      </c>
      <c r="C98" s="250" t="str">
        <f>'ALL Interventions'!C85</f>
        <v>Train managers in implementing promotion systems</v>
      </c>
      <c r="D98" s="224"/>
      <c r="E98" s="284" t="s">
        <v>672</v>
      </c>
      <c r="F98" s="245"/>
      <c r="G98" s="284" t="s">
        <v>672</v>
      </c>
      <c r="H98" s="245"/>
      <c r="I98" s="284" t="s">
        <v>672</v>
      </c>
      <c r="J98" s="245"/>
      <c r="K98" s="284" t="s">
        <v>672</v>
      </c>
      <c r="L98" s="245"/>
      <c r="M98" s="284" t="s">
        <v>672</v>
      </c>
      <c r="N98" s="245"/>
      <c r="O98" s="260">
        <f t="shared" si="10"/>
        <v>10</v>
      </c>
      <c r="P98" s="245"/>
      <c r="Q98" s="261">
        <f>DataTables!$G$22</f>
        <v>0.5</v>
      </c>
      <c r="R98" s="245"/>
      <c r="S98" s="261" t="str">
        <f t="shared" si="12"/>
        <v>MED</v>
      </c>
      <c r="T98" s="245"/>
      <c r="U98" s="301">
        <f t="shared" si="11"/>
        <v>4.5</v>
      </c>
      <c r="V98" s="245"/>
      <c r="W98" s="269">
        <f>RANK(U98,$U$93:$U$109,0)+COUNTIF($U$93:U98,U98)-1</f>
        <v>6</v>
      </c>
      <c r="X98" s="245"/>
      <c r="Y98" s="269">
        <f>RANK(U98,$U$19:$U$109,0)+COUNTIF($U$19:U98,U98)-1</f>
        <v>33</v>
      </c>
      <c r="AA98" s="224"/>
      <c r="AB98" s="224"/>
      <c r="AC98" s="224"/>
      <c r="AD98" s="224"/>
      <c r="AE98" s="224"/>
    </row>
    <row r="99" spans="1:31" s="225" customFormat="1" ht="15" customHeight="1">
      <c r="A99" s="124"/>
      <c r="B99" s="249" t="str">
        <f>'ALL Interventions'!B86</f>
        <v>4-07</v>
      </c>
      <c r="C99" s="250" t="str">
        <f>'ALL Interventions'!C86</f>
        <v>Develop a formal recognition program for SC staff</v>
      </c>
      <c r="D99" s="224"/>
      <c r="E99" s="284" t="s">
        <v>673</v>
      </c>
      <c r="F99" s="245"/>
      <c r="G99" s="284" t="s">
        <v>672</v>
      </c>
      <c r="H99" s="245"/>
      <c r="I99" s="284" t="s">
        <v>672</v>
      </c>
      <c r="J99" s="245"/>
      <c r="K99" s="284" t="s">
        <v>672</v>
      </c>
      <c r="L99" s="245"/>
      <c r="M99" s="284" t="s">
        <v>672</v>
      </c>
      <c r="N99" s="245"/>
      <c r="O99" s="260">
        <f t="shared" si="10"/>
        <v>11</v>
      </c>
      <c r="P99" s="245"/>
      <c r="Q99" s="261">
        <f>DataTables!$G$22</f>
        <v>0.5</v>
      </c>
      <c r="R99" s="245"/>
      <c r="S99" s="261" t="str">
        <f t="shared" si="12"/>
        <v>MED</v>
      </c>
      <c r="T99" s="245"/>
      <c r="U99" s="301">
        <f t="shared" si="11"/>
        <v>4.95</v>
      </c>
      <c r="V99" s="245"/>
      <c r="W99" s="269">
        <f>RANK(U99,$U$93:$U$109,0)+COUNTIF($U$93:U99,U99)-1</f>
        <v>5</v>
      </c>
      <c r="X99" s="245"/>
      <c r="Y99" s="269">
        <f>RANK(U99,$U$19:$U$109,0)+COUNTIF($U$19:U99,U99)-1</f>
        <v>25</v>
      </c>
      <c r="AA99" s="224"/>
      <c r="AB99" s="224"/>
      <c r="AC99" s="224"/>
      <c r="AD99" s="224"/>
      <c r="AE99" s="224"/>
    </row>
    <row r="100" spans="1:31" s="225" customFormat="1" ht="15" customHeight="1">
      <c r="A100" s="124"/>
      <c r="B100" s="249" t="str">
        <f>'ALL Interventions'!B87</f>
        <v>4-08</v>
      </c>
      <c r="C100" s="250" t="str">
        <f>'ALL Interventions'!C87</f>
        <v>Build a supportive environment for staff development</v>
      </c>
      <c r="D100" s="224"/>
      <c r="E100" s="284" t="s">
        <v>673</v>
      </c>
      <c r="F100" s="245"/>
      <c r="G100" s="284" t="s">
        <v>673</v>
      </c>
      <c r="H100" s="245"/>
      <c r="I100" s="284" t="s">
        <v>672</v>
      </c>
      <c r="J100" s="245"/>
      <c r="K100" s="284" t="s">
        <v>672</v>
      </c>
      <c r="L100" s="245"/>
      <c r="M100" s="284" t="s">
        <v>672</v>
      </c>
      <c r="N100" s="245"/>
      <c r="O100" s="260">
        <f t="shared" si="10"/>
        <v>12</v>
      </c>
      <c r="P100" s="245"/>
      <c r="Q100" s="261">
        <f>DataTables!$G$22</f>
        <v>0.5</v>
      </c>
      <c r="R100" s="245"/>
      <c r="S100" s="261" t="str">
        <f t="shared" si="12"/>
        <v>MED</v>
      </c>
      <c r="T100" s="245"/>
      <c r="U100" s="301">
        <f t="shared" si="11"/>
        <v>5.4</v>
      </c>
      <c r="V100" s="245"/>
      <c r="W100" s="269">
        <f>RANK(U100,$U$93:$U$109,0)+COUNTIF($U$93:U100,U100)-1</f>
        <v>4</v>
      </c>
      <c r="X100" s="245"/>
      <c r="Y100" s="269">
        <f>RANK(U100,$U$19:$U$109,0)+COUNTIF($U$19:U100,U100)-1</f>
        <v>19</v>
      </c>
      <c r="AA100" s="224"/>
      <c r="AB100" s="224"/>
      <c r="AC100" s="224"/>
      <c r="AD100" s="224"/>
      <c r="AE100" s="224"/>
    </row>
    <row r="101" spans="1:31" s="225" customFormat="1" ht="15" customHeight="1">
      <c r="A101" s="124"/>
      <c r="B101" s="249" t="str">
        <f>'ALL Interventions'!B88</f>
        <v>4-09</v>
      </c>
      <c r="C101" s="250" t="str">
        <f>'ALL Interventions'!C88</f>
        <v>Develop or review financial incentives</v>
      </c>
      <c r="D101" s="224"/>
      <c r="E101" s="284" t="s">
        <v>673</v>
      </c>
      <c r="F101" s="245"/>
      <c r="G101" s="284" t="s">
        <v>673</v>
      </c>
      <c r="H101" s="245"/>
      <c r="I101" s="284" t="s">
        <v>673</v>
      </c>
      <c r="J101" s="245"/>
      <c r="K101" s="284" t="s">
        <v>672</v>
      </c>
      <c r="L101" s="245"/>
      <c r="M101" s="284" t="s">
        <v>672</v>
      </c>
      <c r="N101" s="245"/>
      <c r="O101" s="260">
        <f t="shared" si="10"/>
        <v>13</v>
      </c>
      <c r="P101" s="245"/>
      <c r="Q101" s="261">
        <f>DataTables!$G$22</f>
        <v>0.5</v>
      </c>
      <c r="R101" s="245"/>
      <c r="S101" s="261" t="str">
        <f t="shared" si="12"/>
        <v>MED</v>
      </c>
      <c r="T101" s="245"/>
      <c r="U101" s="301">
        <f t="shared" si="11"/>
        <v>5.85</v>
      </c>
      <c r="V101" s="245"/>
      <c r="W101" s="269">
        <f>RANK(U101,$U$93:$U$109,0)+COUNTIF($U$93:U101,U101)-1</f>
        <v>3</v>
      </c>
      <c r="X101" s="245"/>
      <c r="Y101" s="269">
        <f>RANK(U101,$U$19:$U$109,0)+COUNTIF($U$19:U101,U101)-1</f>
        <v>13</v>
      </c>
      <c r="AA101" s="224"/>
      <c r="AB101" s="224"/>
      <c r="AC101" s="224"/>
      <c r="AD101" s="224"/>
      <c r="AE101" s="224"/>
    </row>
    <row r="102" spans="1:31" s="225" customFormat="1" ht="15" customHeight="1">
      <c r="A102" s="124"/>
      <c r="B102" s="249" t="str">
        <f>'ALL Interventions'!B89</f>
        <v>4-10</v>
      </c>
      <c r="C102" s="250" t="str">
        <f>'ALL Interventions'!C89</f>
        <v>Develop or review non-financial incentives</v>
      </c>
      <c r="D102" s="224"/>
      <c r="E102" s="284" t="s">
        <v>673</v>
      </c>
      <c r="F102" s="245"/>
      <c r="G102" s="284" t="s">
        <v>673</v>
      </c>
      <c r="H102" s="245"/>
      <c r="I102" s="284" t="s">
        <v>673</v>
      </c>
      <c r="J102" s="245"/>
      <c r="K102" s="284" t="s">
        <v>673</v>
      </c>
      <c r="L102" s="245"/>
      <c r="M102" s="284" t="s">
        <v>672</v>
      </c>
      <c r="N102" s="245"/>
      <c r="O102" s="260">
        <f t="shared" si="10"/>
        <v>14</v>
      </c>
      <c r="P102" s="245"/>
      <c r="Q102" s="261">
        <f>DataTables!$G$22</f>
        <v>0.5</v>
      </c>
      <c r="R102" s="245"/>
      <c r="S102" s="261" t="str">
        <f t="shared" si="12"/>
        <v>MED</v>
      </c>
      <c r="T102" s="245"/>
      <c r="U102" s="301">
        <f t="shared" si="11"/>
        <v>6.3</v>
      </c>
      <c r="V102" s="245"/>
      <c r="W102" s="269">
        <f>RANK(U102,$U$93:$U$109,0)+COUNTIF($U$93:U102,U102)-1</f>
        <v>2</v>
      </c>
      <c r="X102" s="245"/>
      <c r="Y102" s="269">
        <f>RANK(U102,$U$19:$U$109,0)+COUNTIF($U$19:U102,U102)-1</f>
        <v>8</v>
      </c>
      <c r="AA102" s="224"/>
      <c r="AB102" s="224"/>
      <c r="AC102" s="224"/>
      <c r="AD102" s="224"/>
      <c r="AE102" s="224"/>
    </row>
    <row r="103" spans="1:31" s="225" customFormat="1" ht="15" customHeight="1">
      <c r="A103" s="124"/>
      <c r="B103" s="249" t="str">
        <f>'ALL Interventions'!B90</f>
        <v>4-11</v>
      </c>
      <c r="C103" s="250" t="str">
        <f>'ALL Interventions'!C90</f>
        <v>Develop or improve progressive disciplinary process</v>
      </c>
      <c r="D103" s="224"/>
      <c r="E103" s="284" t="s">
        <v>673</v>
      </c>
      <c r="F103" s="245"/>
      <c r="G103" s="284" t="s">
        <v>673</v>
      </c>
      <c r="H103" s="245"/>
      <c r="I103" s="284" t="s">
        <v>673</v>
      </c>
      <c r="J103" s="245"/>
      <c r="K103" s="284" t="s">
        <v>673</v>
      </c>
      <c r="L103" s="245"/>
      <c r="M103" s="284" t="s">
        <v>673</v>
      </c>
      <c r="N103" s="245"/>
      <c r="O103" s="260">
        <f t="shared" si="10"/>
        <v>15</v>
      </c>
      <c r="P103" s="245"/>
      <c r="Q103" s="261">
        <f>DataTables!$G$22</f>
        <v>0.5</v>
      </c>
      <c r="R103" s="245"/>
      <c r="S103" s="261" t="str">
        <f t="shared" si="12"/>
        <v>MED</v>
      </c>
      <c r="T103" s="245"/>
      <c r="U103" s="301">
        <f t="shared" si="11"/>
        <v>6.75</v>
      </c>
      <c r="V103" s="245"/>
      <c r="W103" s="269">
        <f>RANK(U103,$U$93:$U$109,0)+COUNTIF($U$93:U103,U103)-1</f>
        <v>1</v>
      </c>
      <c r="X103" s="245"/>
      <c r="Y103" s="269">
        <f>RANK(U103,$U$19:$U$109,0)+COUNTIF($U$19:U103,U103)-1</f>
        <v>4</v>
      </c>
      <c r="AA103" s="224"/>
      <c r="AB103" s="224"/>
      <c r="AC103" s="224"/>
      <c r="AD103" s="224"/>
      <c r="AE103" s="224"/>
    </row>
    <row r="104" spans="1:31" s="225" customFormat="1" ht="15" customHeight="1">
      <c r="A104" s="124"/>
      <c r="B104" s="249" t="str">
        <f>'ALL Interventions'!B91</f>
        <v>4-12</v>
      </c>
      <c r="C104" s="250" t="str">
        <f>'ALL Interventions'!C91</f>
        <v>Ensure supervisors have authority to take disciplinary action</v>
      </c>
      <c r="D104" s="224"/>
      <c r="E104" s="284" t="s">
        <v>671</v>
      </c>
      <c r="F104" s="245"/>
      <c r="G104" s="284" t="s">
        <v>671</v>
      </c>
      <c r="H104" s="245"/>
      <c r="I104" s="284" t="s">
        <v>671</v>
      </c>
      <c r="J104" s="245"/>
      <c r="K104" s="284" t="s">
        <v>671</v>
      </c>
      <c r="L104" s="245"/>
      <c r="M104" s="284" t="s">
        <v>671</v>
      </c>
      <c r="N104" s="245"/>
      <c r="O104" s="260">
        <f t="shared" si="10"/>
        <v>5</v>
      </c>
      <c r="P104" s="245"/>
      <c r="Q104" s="261">
        <f>DataTables!$G$22</f>
        <v>0.5</v>
      </c>
      <c r="R104" s="245"/>
      <c r="S104" s="261" t="str">
        <f t="shared" si="12"/>
        <v>MED</v>
      </c>
      <c r="T104" s="245"/>
      <c r="U104" s="301">
        <f t="shared" si="11"/>
        <v>2.25</v>
      </c>
      <c r="V104" s="245"/>
      <c r="W104" s="269">
        <f>RANK(U104,$U$93:$U$109,0)+COUNTIF($U$93:U104,U104)-1</f>
        <v>17</v>
      </c>
      <c r="X104" s="245"/>
      <c r="Y104" s="269">
        <f>RANK(U104,$U$19:$U$109,0)+COUNTIF($U$19:U104,U104)-1</f>
        <v>73</v>
      </c>
      <c r="AA104" s="224"/>
      <c r="AB104" s="224"/>
      <c r="AC104" s="224"/>
      <c r="AD104" s="224"/>
      <c r="AE104" s="224"/>
    </row>
    <row r="105" spans="1:31" s="225" customFormat="1" ht="15" customHeight="1">
      <c r="A105" s="124"/>
      <c r="B105" s="249" t="str">
        <f>'ALL Interventions'!B92</f>
        <v>4-13</v>
      </c>
      <c r="C105" s="250" t="str">
        <f>'ALL Interventions'!C92</f>
        <v>Ensure organogram enables SC staff to take decisions</v>
      </c>
      <c r="D105" s="224"/>
      <c r="E105" s="284" t="s">
        <v>672</v>
      </c>
      <c r="F105" s="245"/>
      <c r="G105" s="284" t="s">
        <v>671</v>
      </c>
      <c r="H105" s="245"/>
      <c r="I105" s="284" t="s">
        <v>671</v>
      </c>
      <c r="J105" s="245"/>
      <c r="K105" s="284" t="s">
        <v>671</v>
      </c>
      <c r="L105" s="245"/>
      <c r="M105" s="284" t="s">
        <v>671</v>
      </c>
      <c r="N105" s="245"/>
      <c r="O105" s="260">
        <f t="shared" si="10"/>
        <v>6</v>
      </c>
      <c r="P105" s="245"/>
      <c r="Q105" s="261">
        <f>DataTables!$G$22</f>
        <v>0.5</v>
      </c>
      <c r="R105" s="245"/>
      <c r="S105" s="261" t="str">
        <f t="shared" si="12"/>
        <v>MED</v>
      </c>
      <c r="T105" s="245"/>
      <c r="U105" s="301">
        <f t="shared" si="11"/>
        <v>2.7</v>
      </c>
      <c r="V105" s="245"/>
      <c r="W105" s="269">
        <f>RANK(U105,$U$93:$U$109,0)+COUNTIF($U$93:U105,U105)-1</f>
        <v>15</v>
      </c>
      <c r="X105" s="245"/>
      <c r="Y105" s="269">
        <f>RANK(U105,$U$19:$U$109,0)+COUNTIF($U$19:U105,U105)-1</f>
        <v>66</v>
      </c>
      <c r="AA105" s="224"/>
      <c r="AB105" s="224"/>
      <c r="AC105" s="224"/>
      <c r="AD105" s="224"/>
      <c r="AE105" s="224"/>
    </row>
    <row r="106" spans="1:31" s="225" customFormat="1" ht="15" customHeight="1">
      <c r="A106" s="124"/>
      <c r="B106" s="249" t="str">
        <f>'ALL Interventions'!B93</f>
        <v>4-14</v>
      </c>
      <c r="C106" s="250" t="str">
        <f>'ALL Interventions'!C93</f>
        <v>Ensure job descriptions include reporting structures</v>
      </c>
      <c r="D106" s="224"/>
      <c r="E106" s="284" t="s">
        <v>672</v>
      </c>
      <c r="F106" s="245"/>
      <c r="G106" s="284" t="s">
        <v>672</v>
      </c>
      <c r="H106" s="245"/>
      <c r="I106" s="284" t="s">
        <v>671</v>
      </c>
      <c r="J106" s="245"/>
      <c r="K106" s="284" t="s">
        <v>671</v>
      </c>
      <c r="L106" s="245"/>
      <c r="M106" s="284" t="s">
        <v>671</v>
      </c>
      <c r="N106" s="245"/>
      <c r="O106" s="260">
        <f t="shared" si="10"/>
        <v>7</v>
      </c>
      <c r="P106" s="245"/>
      <c r="Q106" s="261">
        <f>DataTables!$G$22</f>
        <v>0.5</v>
      </c>
      <c r="R106" s="245"/>
      <c r="S106" s="261" t="str">
        <f t="shared" si="12"/>
        <v>MED</v>
      </c>
      <c r="T106" s="245"/>
      <c r="U106" s="301">
        <f t="shared" si="11"/>
        <v>3.15</v>
      </c>
      <c r="V106" s="245"/>
      <c r="W106" s="269">
        <f>RANK(U106,$U$93:$U$109,0)+COUNTIF($U$93:U106,U106)-1</f>
        <v>13</v>
      </c>
      <c r="X106" s="245"/>
      <c r="Y106" s="269">
        <f>RANK(U106,$U$19:$U$109,0)+COUNTIF($U$19:U106,U106)-1</f>
        <v>58</v>
      </c>
      <c r="AA106" s="224"/>
      <c r="AB106" s="224"/>
      <c r="AC106" s="224"/>
      <c r="AD106" s="224"/>
      <c r="AE106" s="224"/>
    </row>
    <row r="107" spans="1:31" s="225" customFormat="1" ht="15" customHeight="1">
      <c r="A107" s="124"/>
      <c r="B107" s="249" t="str">
        <f>'ALL Interventions'!B94</f>
        <v>4-15</v>
      </c>
      <c r="C107" s="250" t="str">
        <f>'ALL Interventions'!C94</f>
        <v>Ensure job descriptions include decision making duties</v>
      </c>
      <c r="D107" s="224"/>
      <c r="E107" s="284" t="s">
        <v>672</v>
      </c>
      <c r="F107" s="245"/>
      <c r="G107" s="284" t="s">
        <v>672</v>
      </c>
      <c r="H107" s="245"/>
      <c r="I107" s="284" t="s">
        <v>672</v>
      </c>
      <c r="J107" s="245"/>
      <c r="K107" s="284" t="s">
        <v>671</v>
      </c>
      <c r="L107" s="245"/>
      <c r="M107" s="284" t="s">
        <v>671</v>
      </c>
      <c r="N107" s="245"/>
      <c r="O107" s="260">
        <f t="shared" si="10"/>
        <v>8</v>
      </c>
      <c r="P107" s="245"/>
      <c r="Q107" s="261">
        <f>DataTables!$G$22</f>
        <v>0.5</v>
      </c>
      <c r="R107" s="245"/>
      <c r="S107" s="261" t="str">
        <f t="shared" si="12"/>
        <v>MED</v>
      </c>
      <c r="T107" s="245"/>
      <c r="U107" s="301">
        <f t="shared" si="11"/>
        <v>3.6</v>
      </c>
      <c r="V107" s="245"/>
      <c r="W107" s="269">
        <f>RANK(U107,$U$93:$U$109,0)+COUNTIF($U$93:U107,U107)-1</f>
        <v>11</v>
      </c>
      <c r="X107" s="245"/>
      <c r="Y107" s="269">
        <f>RANK(U107,$U$19:$U$109,0)+COUNTIF($U$19:U107,U107)-1</f>
        <v>50</v>
      </c>
      <c r="AA107" s="224"/>
      <c r="AB107" s="224"/>
      <c r="AC107" s="224"/>
      <c r="AD107" s="224"/>
      <c r="AE107" s="224"/>
    </row>
    <row r="108" spans="1:31" s="225" customFormat="1" ht="15" customHeight="1">
      <c r="A108" s="124"/>
      <c r="B108" s="249" t="str">
        <f>'ALL Interventions'!B95</f>
        <v>4-16</v>
      </c>
      <c r="C108" s="250" t="str">
        <f>'ALL Interventions'!C95</f>
        <v>Train managers in delegating decision-making to staff</v>
      </c>
      <c r="D108" s="224"/>
      <c r="E108" s="284" t="s">
        <v>672</v>
      </c>
      <c r="F108" s="245"/>
      <c r="G108" s="284" t="s">
        <v>672</v>
      </c>
      <c r="H108" s="245"/>
      <c r="I108" s="284" t="s">
        <v>672</v>
      </c>
      <c r="J108" s="245"/>
      <c r="K108" s="284" t="s">
        <v>672</v>
      </c>
      <c r="L108" s="245"/>
      <c r="M108" s="284" t="s">
        <v>671</v>
      </c>
      <c r="N108" s="245"/>
      <c r="O108" s="260">
        <f t="shared" si="10"/>
        <v>9</v>
      </c>
      <c r="P108" s="245"/>
      <c r="Q108" s="261">
        <f>DataTables!$G$22</f>
        <v>0.5</v>
      </c>
      <c r="R108" s="245"/>
      <c r="S108" s="261" t="str">
        <f t="shared" si="12"/>
        <v>MED</v>
      </c>
      <c r="T108" s="245"/>
      <c r="U108" s="301">
        <f t="shared" si="11"/>
        <v>4.05</v>
      </c>
      <c r="V108" s="245"/>
      <c r="W108" s="269">
        <f>RANK(U108,$U$93:$U$109,0)+COUNTIF($U$93:U108,U108)-1</f>
        <v>9</v>
      </c>
      <c r="X108" s="245"/>
      <c r="Y108" s="269">
        <f>RANK(U108,$U$19:$U$109,0)+COUNTIF($U$19:U108,U108)-1</f>
        <v>42</v>
      </c>
      <c r="AA108" s="224"/>
      <c r="AB108" s="224"/>
      <c r="AC108" s="224"/>
      <c r="AD108" s="224"/>
      <c r="AE108" s="224"/>
    </row>
    <row r="109" spans="1:31" s="225" customFormat="1" ht="15" customHeight="1">
      <c r="A109" s="124"/>
      <c r="B109" s="249" t="str">
        <f>'ALL Interventions'!B96</f>
        <v>4-17</v>
      </c>
      <c r="C109" s="250" t="str">
        <f>'ALL Interventions'!C96</f>
        <v>Orientate new SC staff on their role in the health system</v>
      </c>
      <c r="D109" s="224"/>
      <c r="E109" s="284" t="s">
        <v>672</v>
      </c>
      <c r="F109" s="245"/>
      <c r="G109" s="284" t="s">
        <v>672</v>
      </c>
      <c r="H109" s="245"/>
      <c r="I109" s="284" t="s">
        <v>672</v>
      </c>
      <c r="J109" s="245"/>
      <c r="K109" s="284" t="s">
        <v>672</v>
      </c>
      <c r="L109" s="245"/>
      <c r="M109" s="284" t="s">
        <v>672</v>
      </c>
      <c r="N109" s="245"/>
      <c r="O109" s="260">
        <f t="shared" si="10"/>
        <v>10</v>
      </c>
      <c r="P109" s="245"/>
      <c r="Q109" s="261">
        <f>DataTables!$G$22</f>
        <v>0.5</v>
      </c>
      <c r="R109" s="245"/>
      <c r="S109" s="261" t="str">
        <f t="shared" si="12"/>
        <v>MED</v>
      </c>
      <c r="T109" s="245"/>
      <c r="U109" s="301">
        <f t="shared" si="11"/>
        <v>4.5</v>
      </c>
      <c r="V109" s="245"/>
      <c r="W109" s="269">
        <f>RANK(U109,$U$93:$U$109,0)+COUNTIF($U$93:U109,U109)-1</f>
        <v>7</v>
      </c>
      <c r="X109" s="245"/>
      <c r="Y109" s="269">
        <f>RANK(U109,$U$19:$U$109,0)+COUNTIF($U$19:U109,U109)-1</f>
        <v>34</v>
      </c>
      <c r="AA109" s="224"/>
      <c r="AB109" s="224"/>
      <c r="AC109" s="224"/>
      <c r="AD109" s="224"/>
      <c r="AE109" s="224"/>
    </row>
    <row r="110" spans="1:31" s="229" customFormat="1" ht="15" customHeight="1">
      <c r="A110" s="131"/>
      <c r="B110" s="131"/>
      <c r="C110" s="132" t="s">
        <v>599</v>
      </c>
      <c r="D110" s="228"/>
      <c r="E110" s="225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225"/>
      <c r="X110" s="225"/>
      <c r="Y110" s="225"/>
      <c r="Z110" s="225"/>
      <c r="AA110" s="228"/>
      <c r="AB110" s="228"/>
      <c r="AC110" s="228"/>
      <c r="AD110" s="228"/>
      <c r="AE110" s="228"/>
    </row>
    <row r="111" spans="1:31" s="8" customFormat="1" ht="20.149999999999999" customHeight="1">
      <c r="D111" s="234"/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25"/>
      <c r="Y111" s="225"/>
      <c r="Z111" s="225"/>
      <c r="AA111" s="234"/>
      <c r="AB111" s="234"/>
      <c r="AC111" s="234"/>
      <c r="AD111" s="234"/>
      <c r="AE111" s="234"/>
    </row>
    <row r="112" spans="1:31" s="225" customFormat="1" ht="14.5">
      <c r="D112" s="224"/>
      <c r="AA112" s="224"/>
      <c r="AB112" s="224"/>
      <c r="AC112" s="224"/>
      <c r="AD112" s="224"/>
      <c r="AE112" s="224"/>
    </row>
    <row r="113" spans="4:31" s="225" customFormat="1" ht="14.5">
      <c r="D113" s="224"/>
      <c r="AA113" s="224"/>
      <c r="AB113" s="224"/>
      <c r="AC113" s="224"/>
      <c r="AD113" s="224"/>
      <c r="AE113" s="224"/>
    </row>
    <row r="114" spans="4:31" s="225" customFormat="1" ht="14.5">
      <c r="D114" s="224"/>
      <c r="AA114" s="224"/>
      <c r="AB114" s="224"/>
      <c r="AC114" s="224"/>
      <c r="AD114" s="224"/>
      <c r="AE114" s="224"/>
    </row>
    <row r="115" spans="4:31" s="225" customFormat="1" ht="14.5">
      <c r="D115" s="224"/>
      <c r="AA115" s="224"/>
      <c r="AB115" s="224"/>
      <c r="AC115" s="224"/>
      <c r="AD115" s="224"/>
      <c r="AE115" s="224"/>
    </row>
    <row r="116" spans="4:31" s="225" customFormat="1" ht="14.5"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45"/>
      <c r="Q116" s="272"/>
      <c r="R116" s="245"/>
      <c r="S116" s="245"/>
      <c r="T116" s="245"/>
      <c r="U116" s="273"/>
      <c r="V116" s="245"/>
      <c r="W116" s="245"/>
      <c r="X116" s="245"/>
      <c r="Y116" s="245"/>
      <c r="Z116" s="224"/>
      <c r="AA116" s="224"/>
      <c r="AB116" s="224"/>
      <c r="AC116" s="224"/>
      <c r="AD116" s="224"/>
      <c r="AE116" s="224"/>
    </row>
    <row r="117" spans="4:31" s="225" customFormat="1" ht="14.5"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45"/>
      <c r="Q117" s="272"/>
      <c r="R117" s="245"/>
      <c r="S117" s="245"/>
      <c r="T117" s="245"/>
      <c r="U117" s="273"/>
      <c r="V117" s="245"/>
      <c r="W117" s="245"/>
      <c r="X117" s="245"/>
      <c r="Y117" s="245"/>
      <c r="Z117" s="224"/>
      <c r="AA117" s="224"/>
      <c r="AB117" s="224"/>
      <c r="AC117" s="224"/>
      <c r="AD117" s="224"/>
      <c r="AE117" s="224"/>
    </row>
    <row r="118" spans="4:31" s="225" customFormat="1" ht="14.5"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45"/>
      <c r="Q118" s="272"/>
      <c r="R118" s="245"/>
      <c r="S118" s="245"/>
      <c r="T118" s="245"/>
      <c r="U118" s="273"/>
      <c r="V118" s="245"/>
      <c r="W118" s="245"/>
      <c r="X118" s="245"/>
      <c r="Y118" s="245"/>
      <c r="Z118" s="224"/>
      <c r="AA118" s="224"/>
      <c r="AB118" s="224"/>
      <c r="AC118" s="224"/>
      <c r="AD118" s="224"/>
      <c r="AE118" s="224"/>
    </row>
    <row r="119" spans="4:31" s="225" customFormat="1" ht="14.5"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45"/>
      <c r="Q119" s="272"/>
      <c r="R119" s="245"/>
      <c r="S119" s="245"/>
      <c r="T119" s="245"/>
      <c r="U119" s="273"/>
      <c r="V119" s="245"/>
      <c r="W119" s="245"/>
      <c r="X119" s="245"/>
      <c r="Y119" s="245"/>
      <c r="Z119" s="224"/>
      <c r="AA119" s="224"/>
      <c r="AB119" s="224"/>
      <c r="AC119" s="224"/>
      <c r="AD119" s="224"/>
      <c r="AE119" s="224"/>
    </row>
    <row r="120" spans="4:31" s="225" customFormat="1" ht="14.5"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45"/>
      <c r="Q120" s="272"/>
      <c r="R120" s="245"/>
      <c r="S120" s="245"/>
      <c r="T120" s="245"/>
      <c r="U120" s="273"/>
      <c r="V120" s="245"/>
      <c r="W120" s="245"/>
      <c r="X120" s="245"/>
      <c r="Y120" s="245"/>
      <c r="Z120" s="224"/>
      <c r="AA120" s="224"/>
      <c r="AB120" s="224"/>
      <c r="AC120" s="224"/>
      <c r="AD120" s="224"/>
      <c r="AE120" s="224"/>
    </row>
    <row r="121" spans="4:31" s="225" customFormat="1" ht="14.5"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45"/>
      <c r="Q121" s="272"/>
      <c r="R121" s="245"/>
      <c r="S121" s="245"/>
      <c r="T121" s="245"/>
      <c r="U121" s="273"/>
      <c r="V121" s="245"/>
      <c r="W121" s="245"/>
      <c r="X121" s="245"/>
      <c r="Y121" s="245"/>
      <c r="Z121" s="224"/>
      <c r="AA121" s="224"/>
      <c r="AB121" s="224"/>
      <c r="AC121" s="224"/>
      <c r="AD121" s="224"/>
      <c r="AE121" s="224"/>
    </row>
    <row r="122" spans="4:31" s="225" customFormat="1" ht="14.5"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45"/>
      <c r="Q122" s="272"/>
      <c r="R122" s="245"/>
      <c r="S122" s="245"/>
      <c r="T122" s="245"/>
      <c r="U122" s="273"/>
      <c r="V122" s="245"/>
      <c r="W122" s="245"/>
      <c r="X122" s="245"/>
      <c r="Y122" s="245"/>
      <c r="Z122" s="224"/>
      <c r="AA122" s="224"/>
      <c r="AB122" s="224"/>
      <c r="AC122" s="224"/>
      <c r="AD122" s="224"/>
      <c r="AE122" s="224"/>
    </row>
    <row r="123" spans="4:31" s="225" customFormat="1" ht="14.5"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</row>
    <row r="124" spans="4:31" s="225" customFormat="1" ht="14.5"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</row>
    <row r="125" spans="4:31" s="225" customFormat="1" ht="14.5"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</row>
    <row r="126" spans="4:31" s="225" customFormat="1" ht="14.5"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</row>
    <row r="127" spans="4:31" s="225" customFormat="1" ht="14.5"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</row>
    <row r="128" spans="4:31" s="225" customFormat="1" ht="14.5"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</row>
    <row r="129" spans="4:31" s="225" customFormat="1" ht="14.5"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</row>
    <row r="130" spans="4:31" s="225" customFormat="1" ht="14.5"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</row>
    <row r="131" spans="4:31" s="225" customFormat="1" ht="14.5"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</row>
    <row r="132" spans="4:31" s="225" customFormat="1" ht="14.5"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</row>
    <row r="133" spans="4:31" s="225" customFormat="1" ht="14.5"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</row>
    <row r="134" spans="4:31" s="225" customFormat="1" ht="14.5"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</row>
    <row r="135" spans="4:31" s="225" customFormat="1" ht="14.5"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</row>
    <row r="136" spans="4:31" s="225" customFormat="1" ht="14.5"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</row>
    <row r="137" spans="4:31" s="225" customFormat="1" ht="14.5"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</row>
    <row r="138" spans="4:31" s="225" customFormat="1" ht="14.5"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</row>
    <row r="139" spans="4:31" s="225" customFormat="1" ht="14.5"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</row>
    <row r="140" spans="4:31" s="225" customFormat="1" ht="14.5"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</row>
    <row r="141" spans="4:31" s="225" customFormat="1" ht="14.5"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</row>
    <row r="142" spans="4:31" s="225" customFormat="1" ht="14.5"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</row>
    <row r="143" spans="4:31" s="225" customFormat="1" ht="14.5"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</row>
    <row r="144" spans="4:31" s="225" customFormat="1" ht="14.5"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</row>
    <row r="145" spans="4:31" s="225" customFormat="1" ht="14.5"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</row>
    <row r="146" spans="4:31" s="225" customFormat="1" ht="14.5"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</row>
    <row r="147" spans="4:31" s="225" customFormat="1" ht="14.5"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</row>
    <row r="148" spans="4:31" s="225" customFormat="1" ht="14.5"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</row>
    <row r="149" spans="4:31" s="225" customFormat="1" ht="14.5"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</row>
    <row r="150" spans="4:31" s="225" customFormat="1" ht="14.5"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</row>
    <row r="151" spans="4:31" s="225" customFormat="1" ht="14.5"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</row>
    <row r="152" spans="4:31" s="225" customFormat="1" ht="14.5"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</row>
    <row r="153" spans="4:31" s="225" customFormat="1" ht="14.5"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</row>
    <row r="154" spans="4:31" s="225" customFormat="1" ht="14.5"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</row>
    <row r="155" spans="4:31" s="225" customFormat="1" ht="14.5"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</row>
    <row r="156" spans="4:31" s="225" customFormat="1" ht="14.5"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</row>
    <row r="157" spans="4:31" s="225" customFormat="1" ht="14.5"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</row>
    <row r="158" spans="4:31" s="225" customFormat="1" ht="14.5"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</row>
    <row r="159" spans="4:31" s="225" customFormat="1" ht="14.5"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</row>
    <row r="160" spans="4:31" s="225" customFormat="1" ht="14.5"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</row>
    <row r="161" spans="4:31" s="225" customFormat="1" ht="14.5"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</row>
    <row r="162" spans="4:31" s="225" customFormat="1" ht="14.5"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</row>
    <row r="163" spans="4:31" s="225" customFormat="1" ht="14.5"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</row>
    <row r="164" spans="4:31" s="225" customFormat="1" ht="14.5"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</row>
    <row r="165" spans="4:31" s="225" customFormat="1" ht="14.5"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</row>
    <row r="166" spans="4:31" s="225" customFormat="1" ht="14.5"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</row>
    <row r="167" spans="4:31" s="225" customFormat="1" ht="14.5"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</row>
    <row r="168" spans="4:31" s="225" customFormat="1" ht="14.5"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</row>
    <row r="169" spans="4:31" s="225" customFormat="1" ht="14.5"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</row>
    <row r="170" spans="4:31" s="225" customFormat="1" ht="14.5"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</row>
    <row r="171" spans="4:31" s="225" customFormat="1" ht="14.5"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</row>
    <row r="172" spans="4:31" s="225" customFormat="1" ht="14.5"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</row>
    <row r="173" spans="4:31" s="225" customFormat="1" ht="14.5"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</row>
    <row r="174" spans="4:31" s="225" customFormat="1" ht="14.5"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</row>
    <row r="175" spans="4:31" s="225" customFormat="1" ht="14.5"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</row>
    <row r="176" spans="4:31" s="225" customFormat="1" ht="14.5"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</row>
    <row r="177" spans="4:31" s="225" customFormat="1" ht="14.5"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</row>
    <row r="178" spans="4:31" s="225" customFormat="1" ht="14.5"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</row>
    <row r="179" spans="4:31" s="225" customFormat="1" ht="14.5"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</row>
    <row r="180" spans="4:31" s="225" customFormat="1" ht="14.5"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</row>
    <row r="181" spans="4:31" s="225" customFormat="1" ht="14.5"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</row>
    <row r="182" spans="4:31" s="225" customFormat="1" ht="14.5"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</row>
    <row r="183" spans="4:31" s="225" customFormat="1" ht="14.5"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</row>
    <row r="184" spans="4:31" s="225" customFormat="1" ht="14.5"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</row>
    <row r="185" spans="4:31" s="225" customFormat="1" ht="14.5"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</row>
    <row r="186" spans="4:31" s="225" customFormat="1" ht="14.5"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</row>
    <row r="187" spans="4:31" s="225" customFormat="1" ht="14.5"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</row>
    <row r="188" spans="4:31" s="225" customFormat="1" ht="14.5"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</row>
    <row r="189" spans="4:31" s="225" customFormat="1" ht="14.5"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</row>
    <row r="190" spans="4:31" s="225" customFormat="1" ht="14.5"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</row>
    <row r="191" spans="4:31" s="225" customFormat="1" ht="14.5"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</row>
    <row r="192" spans="4:31" s="225" customFormat="1" ht="14.5"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</row>
    <row r="193" spans="4:31" s="225" customFormat="1" ht="14.5"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</row>
    <row r="194" spans="4:31" s="225" customFormat="1" ht="14.5"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</row>
    <row r="195" spans="4:31" s="225" customFormat="1" ht="14.5"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</row>
    <row r="196" spans="4:31" s="225" customFormat="1" ht="14.5"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</row>
    <row r="197" spans="4:31" s="225" customFormat="1" ht="14.5"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</row>
    <row r="198" spans="4:31" s="225" customFormat="1" ht="14.5"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</row>
    <row r="199" spans="4:31" s="225" customFormat="1" ht="14.5"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</row>
    <row r="200" spans="4:31" s="225" customFormat="1" ht="14.5"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</row>
    <row r="201" spans="4:31" s="225" customFormat="1" ht="14.5"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</row>
    <row r="202" spans="4:31" s="225" customFormat="1" ht="14.5"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</row>
    <row r="203" spans="4:31" s="225" customFormat="1" ht="14.5"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  <c r="AB203" s="224"/>
      <c r="AC203" s="224"/>
      <c r="AD203" s="224"/>
      <c r="AE203" s="224"/>
    </row>
    <row r="204" spans="4:31" s="225" customFormat="1" ht="14.5"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  <c r="AB204" s="224"/>
      <c r="AC204" s="224"/>
      <c r="AD204" s="224"/>
      <c r="AE204" s="224"/>
    </row>
    <row r="205" spans="4:31" s="225" customFormat="1" ht="14.5"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  <c r="AB205" s="224"/>
      <c r="AC205" s="224"/>
      <c r="AD205" s="224"/>
      <c r="AE205" s="224"/>
    </row>
    <row r="206" spans="4:31" s="225" customFormat="1" ht="14.5"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  <c r="AB206" s="224"/>
      <c r="AC206" s="224"/>
      <c r="AD206" s="224"/>
      <c r="AE206" s="224"/>
    </row>
    <row r="207" spans="4:31" s="225" customFormat="1" ht="14.5"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</row>
    <row r="208" spans="4:31" s="225" customFormat="1" ht="14.5"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</row>
    <row r="209" spans="4:31" s="225" customFormat="1" ht="14.5"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  <c r="AB209" s="224"/>
      <c r="AC209" s="224"/>
      <c r="AD209" s="224"/>
      <c r="AE209" s="224"/>
    </row>
    <row r="210" spans="4:31" s="225" customFormat="1" ht="14.5"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  <c r="AB210" s="224"/>
      <c r="AC210" s="224"/>
      <c r="AD210" s="224"/>
      <c r="AE210" s="224"/>
    </row>
    <row r="211" spans="4:31" s="225" customFormat="1" ht="14.5"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</row>
    <row r="212" spans="4:31" s="225" customFormat="1" ht="14.5"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</row>
    <row r="213" spans="4:31" s="225" customFormat="1" ht="14.5"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</row>
    <row r="214" spans="4:31" s="225" customFormat="1" ht="14.5"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</row>
    <row r="215" spans="4:31" s="225" customFormat="1" ht="14.5"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  <c r="AB215" s="224"/>
      <c r="AC215" s="224"/>
      <c r="AD215" s="224"/>
      <c r="AE215" s="224"/>
    </row>
    <row r="216" spans="4:31" s="225" customFormat="1" ht="14.5"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</row>
    <row r="217" spans="4:31" s="225" customFormat="1" ht="14.5"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</row>
    <row r="218" spans="4:31" s="225" customFormat="1" ht="14.5"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</row>
    <row r="219" spans="4:31" s="225" customFormat="1" ht="14.5"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</row>
    <row r="220" spans="4:31" s="225" customFormat="1" ht="14.5"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</row>
    <row r="221" spans="4:31" s="225" customFormat="1" ht="14.5"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  <c r="AB221" s="224"/>
      <c r="AC221" s="224"/>
      <c r="AD221" s="224"/>
      <c r="AE221" s="224"/>
    </row>
    <row r="222" spans="4:31" s="225" customFormat="1" ht="14.5"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  <c r="AB222" s="224"/>
      <c r="AC222" s="224"/>
      <c r="AD222" s="224"/>
      <c r="AE222" s="224"/>
    </row>
    <row r="223" spans="4:31" s="225" customFormat="1" ht="14.5"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  <c r="AB223" s="224"/>
      <c r="AC223" s="224"/>
      <c r="AD223" s="224"/>
      <c r="AE223" s="224"/>
    </row>
    <row r="224" spans="4:31" s="225" customFormat="1" ht="14.5"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224"/>
      <c r="AE224" s="224"/>
    </row>
    <row r="225" spans="4:31" s="225" customFormat="1" ht="14.5"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</row>
    <row r="226" spans="4:31" s="225" customFormat="1" ht="14.5"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  <c r="AB226" s="224"/>
      <c r="AC226" s="224"/>
      <c r="AD226" s="224"/>
      <c r="AE226" s="224"/>
    </row>
    <row r="227" spans="4:31" s="225" customFormat="1" ht="14.5"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</row>
    <row r="228" spans="4:31" s="225" customFormat="1" ht="14.5"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224"/>
      <c r="AE228" s="224"/>
    </row>
    <row r="229" spans="4:31" s="225" customFormat="1" ht="14.5"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  <c r="AB229" s="224"/>
      <c r="AC229" s="224"/>
      <c r="AD229" s="224"/>
      <c r="AE229" s="224"/>
    </row>
    <row r="230" spans="4:31" s="225" customFormat="1" ht="14.5"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  <c r="AB230" s="224"/>
      <c r="AC230" s="224"/>
      <c r="AD230" s="224"/>
      <c r="AE230" s="224"/>
    </row>
    <row r="231" spans="4:31" s="225" customFormat="1" ht="14.5"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  <c r="AB231" s="224"/>
      <c r="AC231" s="224"/>
      <c r="AD231" s="224"/>
      <c r="AE231" s="224"/>
    </row>
    <row r="232" spans="4:31" s="225" customFormat="1" ht="14.5"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224"/>
      <c r="AE232" s="224"/>
    </row>
    <row r="233" spans="4:31" s="225" customFormat="1" ht="14.5"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  <c r="AA233" s="224"/>
      <c r="AB233" s="224"/>
      <c r="AC233" s="224"/>
      <c r="AD233" s="224"/>
      <c r="AE233" s="224"/>
    </row>
    <row r="234" spans="4:31" s="225" customFormat="1" ht="14.5"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  <c r="AA234" s="224"/>
      <c r="AB234" s="224"/>
      <c r="AC234" s="224"/>
      <c r="AD234" s="224"/>
      <c r="AE234" s="224"/>
    </row>
    <row r="235" spans="4:31" s="225" customFormat="1" ht="14.5"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  <c r="AA235" s="224"/>
      <c r="AB235" s="224"/>
      <c r="AC235" s="224"/>
      <c r="AD235" s="224"/>
      <c r="AE235" s="224"/>
    </row>
    <row r="236" spans="4:31" s="225" customFormat="1" ht="14.5"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  <c r="AA236" s="224"/>
      <c r="AB236" s="224"/>
      <c r="AC236" s="224"/>
      <c r="AD236" s="224"/>
      <c r="AE236" s="224"/>
    </row>
    <row r="237" spans="4:31" s="225" customFormat="1" ht="14.5"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  <c r="AA237" s="224"/>
      <c r="AB237" s="224"/>
      <c r="AC237" s="224"/>
      <c r="AD237" s="224"/>
      <c r="AE237" s="224"/>
    </row>
    <row r="238" spans="4:31" s="225" customFormat="1" ht="14.5"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  <c r="AA238" s="224"/>
      <c r="AB238" s="224"/>
      <c r="AC238" s="224"/>
      <c r="AD238" s="224"/>
      <c r="AE238" s="224"/>
    </row>
    <row r="239" spans="4:31" s="225" customFormat="1" ht="14.5"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  <c r="AA239" s="224"/>
      <c r="AB239" s="224"/>
      <c r="AC239" s="224"/>
      <c r="AD239" s="224"/>
      <c r="AE239" s="224"/>
    </row>
    <row r="240" spans="4:31" s="225" customFormat="1" ht="14.5"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  <c r="AA240" s="224"/>
      <c r="AB240" s="224"/>
      <c r="AC240" s="224"/>
      <c r="AD240" s="224"/>
      <c r="AE240" s="224"/>
    </row>
    <row r="241" spans="4:31" s="225" customFormat="1" ht="14.5"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  <c r="AA241" s="224"/>
      <c r="AB241" s="224"/>
      <c r="AC241" s="224"/>
      <c r="AD241" s="224"/>
      <c r="AE241" s="224"/>
    </row>
    <row r="242" spans="4:31" s="225" customFormat="1" ht="14.5"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  <c r="AA242" s="224"/>
      <c r="AB242" s="224"/>
      <c r="AC242" s="224"/>
      <c r="AD242" s="224"/>
      <c r="AE242" s="224"/>
    </row>
    <row r="243" spans="4:31" s="225" customFormat="1" ht="14.5"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  <c r="AA243" s="224"/>
      <c r="AB243" s="224"/>
      <c r="AC243" s="224"/>
      <c r="AD243" s="224"/>
      <c r="AE243" s="224"/>
    </row>
    <row r="244" spans="4:31" s="225" customFormat="1" ht="14.5"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224"/>
      <c r="AE244" s="224"/>
    </row>
    <row r="245" spans="4:31" s="225" customFormat="1" ht="14.5">
      <c r="D245" s="224"/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  <c r="AA245" s="224"/>
      <c r="AB245" s="224"/>
      <c r="AC245" s="224"/>
      <c r="AD245" s="224"/>
      <c r="AE245" s="224"/>
    </row>
    <row r="246" spans="4:31" s="225" customFormat="1" ht="14.5">
      <c r="D246" s="224"/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  <c r="AA246" s="224"/>
      <c r="AB246" s="224"/>
      <c r="AC246" s="224"/>
      <c r="AD246" s="224"/>
      <c r="AE246" s="224"/>
    </row>
    <row r="247" spans="4:31" s="225" customFormat="1" ht="14.5">
      <c r="D247" s="224"/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  <c r="AA247" s="224"/>
      <c r="AB247" s="224"/>
      <c r="AC247" s="224"/>
      <c r="AD247" s="224"/>
      <c r="AE247" s="224"/>
    </row>
    <row r="248" spans="4:31" s="225" customFormat="1" ht="14.5">
      <c r="D248" s="224"/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  <c r="AA248" s="224"/>
      <c r="AB248" s="224"/>
      <c r="AC248" s="224"/>
      <c r="AD248" s="224"/>
      <c r="AE248" s="224"/>
    </row>
    <row r="249" spans="4:31" s="225" customFormat="1" ht="14.5"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  <c r="AA249" s="224"/>
      <c r="AB249" s="224"/>
      <c r="AC249" s="224"/>
      <c r="AD249" s="224"/>
      <c r="AE249" s="224"/>
    </row>
    <row r="250" spans="4:31" s="225" customFormat="1" ht="14.5"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  <c r="AA250" s="224"/>
      <c r="AB250" s="224"/>
      <c r="AC250" s="224"/>
      <c r="AD250" s="224"/>
      <c r="AE250" s="224"/>
    </row>
    <row r="251" spans="4:31" s="225" customFormat="1" ht="14.5"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  <c r="AA251" s="224"/>
      <c r="AB251" s="224"/>
      <c r="AC251" s="224"/>
      <c r="AD251" s="224"/>
      <c r="AE251" s="224"/>
    </row>
    <row r="252" spans="4:31" s="225" customFormat="1" ht="14.5"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  <c r="AA252" s="224"/>
      <c r="AB252" s="224"/>
      <c r="AC252" s="224"/>
      <c r="AD252" s="224"/>
      <c r="AE252" s="224"/>
    </row>
    <row r="253" spans="4:31" s="225" customFormat="1" ht="14.5"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  <c r="AB253" s="224"/>
      <c r="AC253" s="224"/>
      <c r="AD253" s="224"/>
      <c r="AE253" s="224"/>
    </row>
    <row r="254" spans="4:31" s="225" customFormat="1" ht="14.5"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  <c r="AB254" s="224"/>
      <c r="AC254" s="224"/>
      <c r="AD254" s="224"/>
      <c r="AE254" s="224"/>
    </row>
    <row r="255" spans="4:31" s="225" customFormat="1" ht="14.5"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  <c r="AB255" s="224"/>
      <c r="AC255" s="224"/>
      <c r="AD255" s="224"/>
      <c r="AE255" s="224"/>
    </row>
    <row r="256" spans="4:31" s="225" customFormat="1" ht="14.5"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  <c r="AB256" s="224"/>
      <c r="AC256" s="224"/>
      <c r="AD256" s="224"/>
      <c r="AE256" s="224"/>
    </row>
    <row r="257" spans="4:31" s="225" customFormat="1" ht="14.5"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  <c r="AB257" s="224"/>
      <c r="AC257" s="224"/>
      <c r="AD257" s="224"/>
      <c r="AE257" s="224"/>
    </row>
    <row r="258" spans="4:31" s="225" customFormat="1" ht="14.5"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  <c r="AB258" s="224"/>
      <c r="AC258" s="224"/>
      <c r="AD258" s="224"/>
      <c r="AE258" s="224"/>
    </row>
    <row r="259" spans="4:31" s="225" customFormat="1" ht="14.5"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  <c r="AB259" s="224"/>
      <c r="AC259" s="224"/>
      <c r="AD259" s="224"/>
      <c r="AE259" s="224"/>
    </row>
    <row r="260" spans="4:31" s="225" customFormat="1" ht="14.5"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4"/>
      <c r="AE260" s="224"/>
    </row>
    <row r="261" spans="4:31" s="225" customFormat="1" ht="14.5"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4"/>
      <c r="AE261" s="224"/>
    </row>
    <row r="262" spans="4:31" s="225" customFormat="1" ht="14.5"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  <c r="AB262" s="224"/>
      <c r="AC262" s="224"/>
      <c r="AD262" s="224"/>
      <c r="AE262" s="224"/>
    </row>
    <row r="263" spans="4:31" s="225" customFormat="1" ht="14.5"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  <c r="AB263" s="224"/>
      <c r="AC263" s="224"/>
      <c r="AD263" s="224"/>
      <c r="AE263" s="224"/>
    </row>
    <row r="264" spans="4:31" s="225" customFormat="1" ht="14.5"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  <c r="AB264" s="224"/>
      <c r="AC264" s="224"/>
      <c r="AD264" s="224"/>
      <c r="AE264" s="224"/>
    </row>
    <row r="265" spans="4:31" s="225" customFormat="1" ht="14.5"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  <c r="AA265" s="224"/>
      <c r="AB265" s="224"/>
      <c r="AC265" s="224"/>
      <c r="AD265" s="224"/>
      <c r="AE265" s="224"/>
    </row>
    <row r="266" spans="4:31" s="225" customFormat="1" ht="14.5"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  <c r="AA266" s="224"/>
      <c r="AB266" s="224"/>
      <c r="AC266" s="224"/>
      <c r="AD266" s="224"/>
      <c r="AE266" s="224"/>
    </row>
    <row r="267" spans="4:31" s="225" customFormat="1" ht="14.5"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  <c r="AA267" s="224"/>
      <c r="AB267" s="224"/>
      <c r="AC267" s="224"/>
      <c r="AD267" s="224"/>
      <c r="AE267" s="224"/>
    </row>
    <row r="268" spans="4:31" s="225" customFormat="1" ht="14.5"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224"/>
      <c r="AE268" s="224"/>
    </row>
    <row r="269" spans="4:31" s="225" customFormat="1" ht="14.5"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4"/>
      <c r="AE269" s="224"/>
    </row>
    <row r="270" spans="4:31" s="225" customFormat="1" ht="14.5"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  <c r="AB270" s="224"/>
      <c r="AC270" s="224"/>
      <c r="AD270" s="224"/>
      <c r="AE270" s="224"/>
    </row>
    <row r="271" spans="4:31" s="225" customFormat="1" ht="14.5"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  <c r="AB271" s="224"/>
      <c r="AC271" s="224"/>
      <c r="AD271" s="224"/>
      <c r="AE271" s="224"/>
    </row>
    <row r="272" spans="4:31" s="225" customFormat="1" ht="14.5"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224"/>
      <c r="AE272" s="224"/>
    </row>
    <row r="273" spans="4:31" s="225" customFormat="1" ht="14.5"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  <c r="AA273" s="224"/>
      <c r="AB273" s="224"/>
      <c r="AC273" s="224"/>
      <c r="AD273" s="224"/>
      <c r="AE273" s="224"/>
    </row>
    <row r="274" spans="4:31" s="225" customFormat="1" ht="14.5"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  <c r="AB274" s="224"/>
      <c r="AC274" s="224"/>
      <c r="AD274" s="224"/>
      <c r="AE274" s="224"/>
    </row>
    <row r="275" spans="4:31" s="225" customFormat="1" ht="14.5"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  <c r="AB275" s="224"/>
      <c r="AC275" s="224"/>
      <c r="AD275" s="224"/>
      <c r="AE275" s="224"/>
    </row>
    <row r="276" spans="4:31" s="225" customFormat="1" ht="14.5"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224"/>
      <c r="AE276" s="224"/>
    </row>
    <row r="277" spans="4:31" s="225" customFormat="1" ht="14.5"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  <c r="AB277" s="224"/>
      <c r="AC277" s="224"/>
      <c r="AD277" s="224"/>
      <c r="AE277" s="224"/>
    </row>
    <row r="278" spans="4:31" s="225" customFormat="1" ht="14.5"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  <c r="AB278" s="224"/>
      <c r="AC278" s="224"/>
      <c r="AD278" s="224"/>
      <c r="AE278" s="224"/>
    </row>
    <row r="279" spans="4:31" s="225" customFormat="1" ht="14.5"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  <c r="AA279" s="224"/>
      <c r="AB279" s="224"/>
      <c r="AC279" s="224"/>
      <c r="AD279" s="224"/>
      <c r="AE279" s="224"/>
    </row>
    <row r="280" spans="4:31" s="225" customFormat="1" ht="14.5"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224"/>
      <c r="AE280" s="224"/>
    </row>
    <row r="281" spans="4:31" s="225" customFormat="1" ht="14.5"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  <c r="AA281" s="224"/>
      <c r="AB281" s="224"/>
      <c r="AC281" s="224"/>
      <c r="AD281" s="224"/>
      <c r="AE281" s="224"/>
    </row>
    <row r="282" spans="4:31" s="225" customFormat="1" ht="14.5"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  <c r="AA282" s="224"/>
      <c r="AB282" s="224"/>
      <c r="AC282" s="224"/>
      <c r="AD282" s="224"/>
      <c r="AE282" s="224"/>
    </row>
    <row r="283" spans="4:31" s="225" customFormat="1" ht="14.5"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  <c r="AD283" s="224"/>
      <c r="AE283" s="224"/>
    </row>
    <row r="284" spans="4:31" s="225" customFormat="1" ht="14.5"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  <c r="AD284" s="224"/>
      <c r="AE284" s="224"/>
    </row>
    <row r="285" spans="4:31" s="225" customFormat="1" ht="14.5"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  <c r="AA285" s="224"/>
      <c r="AB285" s="224"/>
      <c r="AC285" s="224"/>
      <c r="AD285" s="224"/>
      <c r="AE285" s="224"/>
    </row>
    <row r="286" spans="4:31" s="225" customFormat="1" ht="14.5"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  <c r="AA286" s="224"/>
      <c r="AB286" s="224"/>
      <c r="AC286" s="224"/>
      <c r="AD286" s="224"/>
      <c r="AE286" s="224"/>
    </row>
    <row r="287" spans="4:31" s="225" customFormat="1" ht="14.5">
      <c r="D287" s="224"/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  <c r="AA287" s="224"/>
      <c r="AB287" s="224"/>
      <c r="AC287" s="224"/>
      <c r="AD287" s="224"/>
      <c r="AE287" s="224"/>
    </row>
    <row r="288" spans="4:31" s="225" customFormat="1" ht="14.5">
      <c r="D288" s="224"/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  <c r="AB288" s="224"/>
      <c r="AC288" s="224"/>
      <c r="AD288" s="224"/>
      <c r="AE288" s="224"/>
    </row>
    <row r="289" spans="4:31" s="225" customFormat="1" ht="14.5"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  <c r="AA289" s="224"/>
      <c r="AB289" s="224"/>
      <c r="AC289" s="224"/>
      <c r="AD289" s="224"/>
      <c r="AE289" s="224"/>
    </row>
    <row r="290" spans="4:31" s="225" customFormat="1" ht="14.5">
      <c r="D290" s="224"/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  <c r="AA290" s="224"/>
      <c r="AB290" s="224"/>
      <c r="AC290" s="224"/>
      <c r="AD290" s="224"/>
      <c r="AE290" s="224"/>
    </row>
    <row r="291" spans="4:31" s="225" customFormat="1" ht="14.5">
      <c r="D291" s="224"/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  <c r="AA291" s="224"/>
      <c r="AB291" s="224"/>
      <c r="AC291" s="224"/>
      <c r="AD291" s="224"/>
      <c r="AE291" s="224"/>
    </row>
    <row r="292" spans="4:31" s="225" customFormat="1" ht="14.5"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4"/>
      <c r="AE292" s="224"/>
    </row>
    <row r="293" spans="4:31" s="225" customFormat="1" ht="14.5">
      <c r="D293" s="224"/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  <c r="AB293" s="224"/>
      <c r="AC293" s="224"/>
      <c r="AD293" s="224"/>
      <c r="AE293" s="224"/>
    </row>
    <row r="294" spans="4:31" s="225" customFormat="1" ht="14.5"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  <c r="AB294" s="224"/>
      <c r="AC294" s="224"/>
      <c r="AD294" s="224"/>
      <c r="AE294" s="224"/>
    </row>
    <row r="295" spans="4:31" s="225" customFormat="1" ht="14.5">
      <c r="D295" s="224"/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4"/>
      <c r="AE295" s="224"/>
    </row>
    <row r="296" spans="4:31" s="225" customFormat="1" ht="14.5">
      <c r="D296" s="224"/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4"/>
      <c r="AE296" s="224"/>
    </row>
    <row r="297" spans="4:31" s="225" customFormat="1" ht="14.5"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  <c r="AA297" s="224"/>
      <c r="AB297" s="224"/>
      <c r="AC297" s="224"/>
      <c r="AD297" s="224"/>
      <c r="AE297" s="224"/>
    </row>
    <row r="298" spans="4:31" s="225" customFormat="1" ht="14.5">
      <c r="D298" s="224"/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  <c r="AA298" s="224"/>
      <c r="AB298" s="224"/>
      <c r="AC298" s="224"/>
      <c r="AD298" s="224"/>
      <c r="AE298" s="224"/>
    </row>
    <row r="299" spans="4:31" s="225" customFormat="1" ht="14.5"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  <c r="AA299" s="224"/>
      <c r="AB299" s="224"/>
      <c r="AC299" s="224"/>
      <c r="AD299" s="224"/>
      <c r="AE299" s="224"/>
    </row>
    <row r="300" spans="4:31" s="225" customFormat="1" ht="14.5">
      <c r="D300" s="224"/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  <c r="AA300" s="224"/>
      <c r="AB300" s="224"/>
      <c r="AC300" s="224"/>
      <c r="AD300" s="224"/>
      <c r="AE300" s="224"/>
    </row>
    <row r="301" spans="4:31" s="225" customFormat="1" ht="14.5">
      <c r="D301" s="224"/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  <c r="AA301" s="224"/>
      <c r="AB301" s="224"/>
      <c r="AC301" s="224"/>
      <c r="AD301" s="224"/>
      <c r="AE301" s="224"/>
    </row>
    <row r="302" spans="4:31" s="225" customFormat="1" ht="14.5"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  <c r="AA302" s="224"/>
      <c r="AB302" s="224"/>
      <c r="AC302" s="224"/>
      <c r="AD302" s="224"/>
      <c r="AE302" s="224"/>
    </row>
    <row r="303" spans="4:31" s="225" customFormat="1" ht="14.5">
      <c r="D303" s="224"/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  <c r="AA303" s="224"/>
      <c r="AB303" s="224"/>
      <c r="AC303" s="224"/>
      <c r="AD303" s="224"/>
      <c r="AE303" s="224"/>
    </row>
    <row r="304" spans="4:31" s="225" customFormat="1" ht="14.5"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  <c r="AA304" s="224"/>
      <c r="AB304" s="224"/>
      <c r="AC304" s="224"/>
      <c r="AD304" s="224"/>
      <c r="AE304" s="224"/>
    </row>
    <row r="305" spans="4:31" s="225" customFormat="1" ht="14.5"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  <c r="AA305" s="224"/>
      <c r="AB305" s="224"/>
      <c r="AC305" s="224"/>
      <c r="AD305" s="224"/>
      <c r="AE305" s="224"/>
    </row>
    <row r="306" spans="4:31" s="225" customFormat="1" ht="14.5"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  <c r="AA306" s="224"/>
      <c r="AB306" s="224"/>
      <c r="AC306" s="224"/>
      <c r="AD306" s="224"/>
      <c r="AE306" s="224"/>
    </row>
    <row r="307" spans="4:31" s="225" customFormat="1" ht="14.5">
      <c r="D307" s="224"/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  <c r="AA307" s="224"/>
      <c r="AB307" s="224"/>
      <c r="AC307" s="224"/>
      <c r="AD307" s="224"/>
      <c r="AE307" s="224"/>
    </row>
    <row r="308" spans="4:31" s="225" customFormat="1" ht="14.5">
      <c r="D308" s="224"/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  <c r="AA308" s="224"/>
      <c r="AB308" s="224"/>
      <c r="AC308" s="224"/>
      <c r="AD308" s="224"/>
      <c r="AE308" s="224"/>
    </row>
    <row r="309" spans="4:31" s="225" customFormat="1" ht="14.5">
      <c r="D309" s="224"/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  <c r="AA309" s="224"/>
      <c r="AB309" s="224"/>
      <c r="AC309" s="224"/>
      <c r="AD309" s="224"/>
      <c r="AE309" s="224"/>
    </row>
    <row r="310" spans="4:31" s="225" customFormat="1" ht="14.5"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  <c r="AA310" s="224"/>
      <c r="AB310" s="224"/>
      <c r="AC310" s="224"/>
      <c r="AD310" s="224"/>
      <c r="AE310" s="224"/>
    </row>
    <row r="311" spans="4:31" s="225" customFormat="1" ht="14.5"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  <c r="AA311" s="224"/>
      <c r="AB311" s="224"/>
      <c r="AC311" s="224"/>
      <c r="AD311" s="224"/>
      <c r="AE311" s="224"/>
    </row>
    <row r="312" spans="4:31" s="225" customFormat="1" ht="14.5"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  <c r="AA312" s="224"/>
      <c r="AB312" s="224"/>
      <c r="AC312" s="224"/>
      <c r="AD312" s="224"/>
      <c r="AE312" s="224"/>
    </row>
    <row r="313" spans="4:31" s="225" customFormat="1" ht="14.5"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  <c r="AA313" s="224"/>
      <c r="AB313" s="224"/>
      <c r="AC313" s="224"/>
      <c r="AD313" s="224"/>
      <c r="AE313" s="224"/>
    </row>
    <row r="314" spans="4:31" s="225" customFormat="1" ht="14.5">
      <c r="D314" s="224"/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  <c r="AA314" s="224"/>
      <c r="AB314" s="224"/>
      <c r="AC314" s="224"/>
      <c r="AD314" s="224"/>
      <c r="AE314" s="224"/>
    </row>
    <row r="315" spans="4:31" s="225" customFormat="1" ht="14.5">
      <c r="D315" s="224"/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  <c r="AA315" s="224"/>
      <c r="AB315" s="224"/>
      <c r="AC315" s="224"/>
      <c r="AD315" s="224"/>
      <c r="AE315" s="224"/>
    </row>
    <row r="316" spans="4:31" s="225" customFormat="1" ht="14.5">
      <c r="D316" s="224"/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224"/>
      <c r="AE316" s="224"/>
    </row>
    <row r="317" spans="4:31" s="225" customFormat="1" ht="14.5">
      <c r="D317" s="224"/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  <c r="AA317" s="224"/>
      <c r="AB317" s="224"/>
      <c r="AC317" s="224"/>
      <c r="AD317" s="224"/>
      <c r="AE317" s="224"/>
    </row>
    <row r="318" spans="4:31" s="225" customFormat="1" ht="14.5">
      <c r="D318" s="224"/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  <c r="AA318" s="224"/>
      <c r="AB318" s="224"/>
      <c r="AC318" s="224"/>
      <c r="AD318" s="224"/>
      <c r="AE318" s="224"/>
    </row>
    <row r="319" spans="4:31" s="225" customFormat="1" ht="14.5">
      <c r="D319" s="224"/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  <c r="AA319" s="224"/>
      <c r="AB319" s="224"/>
      <c r="AC319" s="224"/>
      <c r="AD319" s="224"/>
      <c r="AE319" s="224"/>
    </row>
    <row r="320" spans="4:31" s="225" customFormat="1" ht="14.5"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224"/>
      <c r="AE320" s="224"/>
    </row>
    <row r="321" spans="4:31" s="225" customFormat="1" ht="14.5"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  <c r="AB321" s="224"/>
      <c r="AC321" s="224"/>
      <c r="AD321" s="224"/>
      <c r="AE321" s="224"/>
    </row>
    <row r="322" spans="4:31" s="225" customFormat="1" ht="14.5">
      <c r="D322" s="224"/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  <c r="AA322" s="224"/>
      <c r="AB322" s="224"/>
      <c r="AC322" s="224"/>
      <c r="AD322" s="224"/>
      <c r="AE322" s="224"/>
    </row>
    <row r="323" spans="4:31" s="225" customFormat="1" ht="14.5">
      <c r="D323" s="224"/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  <c r="AA323" s="224"/>
      <c r="AB323" s="224"/>
      <c r="AC323" s="224"/>
      <c r="AD323" s="224"/>
      <c r="AE323" s="224"/>
    </row>
    <row r="324" spans="4:31" s="225" customFormat="1" ht="14.5"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  <c r="AA324" s="224"/>
      <c r="AB324" s="224"/>
      <c r="AC324" s="224"/>
      <c r="AD324" s="224"/>
      <c r="AE324" s="224"/>
    </row>
    <row r="325" spans="4:31" s="225" customFormat="1" ht="14.5">
      <c r="D325" s="224"/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  <c r="AA325" s="224"/>
      <c r="AB325" s="224"/>
      <c r="AC325" s="224"/>
      <c r="AD325" s="224"/>
      <c r="AE325" s="224"/>
    </row>
    <row r="326" spans="4:31" s="225" customFormat="1" ht="14.5"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  <c r="AA326" s="224"/>
      <c r="AB326" s="224"/>
      <c r="AC326" s="224"/>
      <c r="AD326" s="224"/>
      <c r="AE326" s="224"/>
    </row>
    <row r="327" spans="4:31" s="225" customFormat="1" ht="14.5"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  <c r="AB327" s="224"/>
      <c r="AC327" s="224"/>
      <c r="AD327" s="224"/>
      <c r="AE327" s="224"/>
    </row>
    <row r="328" spans="4:31" s="225" customFormat="1" ht="14.5">
      <c r="D328" s="224"/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  <c r="AA328" s="224"/>
      <c r="AB328" s="224"/>
      <c r="AC328" s="224"/>
      <c r="AD328" s="224"/>
      <c r="AE328" s="224"/>
    </row>
    <row r="329" spans="4:31" s="225" customFormat="1" ht="14.5"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  <c r="AA329" s="224"/>
      <c r="AB329" s="224"/>
      <c r="AC329" s="224"/>
      <c r="AD329" s="224"/>
      <c r="AE329" s="224"/>
    </row>
    <row r="330" spans="4:31" s="225" customFormat="1" ht="14.5"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  <c r="AA330" s="224"/>
      <c r="AB330" s="224"/>
      <c r="AC330" s="224"/>
      <c r="AD330" s="224"/>
      <c r="AE330" s="224"/>
    </row>
    <row r="331" spans="4:31" s="225" customFormat="1" ht="14.5">
      <c r="D331" s="224"/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  <c r="AA331" s="224"/>
      <c r="AB331" s="224"/>
      <c r="AC331" s="224"/>
      <c r="AD331" s="224"/>
      <c r="AE331" s="224"/>
    </row>
    <row r="332" spans="4:31" s="225" customFormat="1" ht="14.5"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  <c r="AB332" s="224"/>
      <c r="AC332" s="224"/>
      <c r="AD332" s="224"/>
      <c r="AE332" s="224"/>
    </row>
    <row r="333" spans="4:31" s="225" customFormat="1" ht="14.5">
      <c r="D333" s="224"/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  <c r="AA333" s="224"/>
      <c r="AB333" s="224"/>
      <c r="AC333" s="224"/>
      <c r="AD333" s="224"/>
      <c r="AE333" s="224"/>
    </row>
    <row r="334" spans="4:31" s="225" customFormat="1" ht="14.5"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  <c r="AA334" s="224"/>
      <c r="AB334" s="224"/>
      <c r="AC334" s="224"/>
      <c r="AD334" s="224"/>
      <c r="AE334" s="224"/>
    </row>
    <row r="335" spans="4:31" s="225" customFormat="1" ht="14.5">
      <c r="D335" s="224"/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  <c r="AA335" s="224"/>
      <c r="AB335" s="224"/>
      <c r="AC335" s="224"/>
      <c r="AD335" s="224"/>
      <c r="AE335" s="224"/>
    </row>
    <row r="336" spans="4:31" s="225" customFormat="1" ht="14.5">
      <c r="D336" s="224"/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  <c r="AA336" s="224"/>
      <c r="AB336" s="224"/>
      <c r="AC336" s="224"/>
      <c r="AD336" s="224"/>
      <c r="AE336" s="224"/>
    </row>
    <row r="337" spans="4:31" s="225" customFormat="1" ht="14.5">
      <c r="D337" s="224"/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  <c r="AA337" s="224"/>
      <c r="AB337" s="224"/>
      <c r="AC337" s="224"/>
      <c r="AD337" s="224"/>
      <c r="AE337" s="224"/>
    </row>
    <row r="338" spans="4:31" s="225" customFormat="1" ht="14.5">
      <c r="D338" s="224"/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  <c r="AA338" s="224"/>
      <c r="AB338" s="224"/>
      <c r="AC338" s="224"/>
      <c r="AD338" s="224"/>
      <c r="AE338" s="224"/>
    </row>
    <row r="339" spans="4:31" s="225" customFormat="1" ht="14.5">
      <c r="D339" s="224"/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  <c r="AA339" s="224"/>
      <c r="AB339" s="224"/>
      <c r="AC339" s="224"/>
      <c r="AD339" s="224"/>
      <c r="AE339" s="224"/>
    </row>
    <row r="340" spans="4:31" s="225" customFormat="1" ht="14.5">
      <c r="D340" s="224"/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  <c r="AB340" s="224"/>
      <c r="AC340" s="224"/>
      <c r="AD340" s="224"/>
      <c r="AE340" s="224"/>
    </row>
    <row r="341" spans="4:31" s="225" customFormat="1" ht="14.5"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  <c r="AA341" s="224"/>
      <c r="AB341" s="224"/>
      <c r="AC341" s="224"/>
      <c r="AD341" s="224"/>
      <c r="AE341" s="224"/>
    </row>
    <row r="342" spans="4:31" s="225" customFormat="1" ht="14.5">
      <c r="D342" s="224"/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  <c r="AA342" s="224"/>
      <c r="AB342" s="224"/>
      <c r="AC342" s="224"/>
      <c r="AD342" s="224"/>
      <c r="AE342" s="224"/>
    </row>
    <row r="343" spans="4:31" s="225" customFormat="1" ht="14.5"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  <c r="AB343" s="224"/>
      <c r="AC343" s="224"/>
      <c r="AD343" s="224"/>
      <c r="AE343" s="224"/>
    </row>
    <row r="344" spans="4:31" s="225" customFormat="1" ht="14.5"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  <c r="AB344" s="224"/>
      <c r="AC344" s="224"/>
      <c r="AD344" s="224"/>
      <c r="AE344" s="224"/>
    </row>
    <row r="345" spans="4:31" s="225" customFormat="1" ht="14.5">
      <c r="D345" s="224"/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  <c r="AA345" s="224"/>
      <c r="AB345" s="224"/>
      <c r="AC345" s="224"/>
      <c r="AD345" s="224"/>
      <c r="AE345" s="224"/>
    </row>
    <row r="346" spans="4:31" s="225" customFormat="1" ht="14.5"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  <c r="AA346" s="224"/>
      <c r="AB346" s="224"/>
      <c r="AC346" s="224"/>
      <c r="AD346" s="224"/>
      <c r="AE346" s="224"/>
    </row>
    <row r="347" spans="4:31" s="225" customFormat="1" ht="14.5"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  <c r="AA347" s="224"/>
      <c r="AB347" s="224"/>
      <c r="AC347" s="224"/>
      <c r="AD347" s="224"/>
      <c r="AE347" s="224"/>
    </row>
    <row r="348" spans="4:31" s="225" customFormat="1" ht="14.5"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  <c r="AA348" s="224"/>
      <c r="AB348" s="224"/>
      <c r="AC348" s="224"/>
      <c r="AD348" s="224"/>
      <c r="AE348" s="224"/>
    </row>
    <row r="349" spans="4:31" s="225" customFormat="1" ht="14.5"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  <c r="AA349" s="224"/>
      <c r="AB349" s="224"/>
      <c r="AC349" s="224"/>
      <c r="AD349" s="224"/>
      <c r="AE349" s="224"/>
    </row>
    <row r="350" spans="4:31" s="225" customFormat="1" ht="14.5"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  <c r="AA350" s="224"/>
      <c r="AB350" s="224"/>
      <c r="AC350" s="224"/>
      <c r="AD350" s="224"/>
      <c r="AE350" s="224"/>
    </row>
    <row r="351" spans="4:31" s="225" customFormat="1" ht="14.5"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  <c r="AA351" s="224"/>
      <c r="AB351" s="224"/>
      <c r="AC351" s="224"/>
      <c r="AD351" s="224"/>
      <c r="AE351" s="224"/>
    </row>
    <row r="352" spans="4:31" s="225" customFormat="1" ht="14.5">
      <c r="D352" s="224"/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  <c r="AA352" s="224"/>
      <c r="AB352" s="224"/>
      <c r="AC352" s="224"/>
      <c r="AD352" s="224"/>
      <c r="AE352" s="224"/>
    </row>
    <row r="353" spans="4:31" s="225" customFormat="1" ht="14.5">
      <c r="D353" s="224"/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  <c r="AA353" s="224"/>
      <c r="AB353" s="224"/>
      <c r="AC353" s="224"/>
      <c r="AD353" s="224"/>
      <c r="AE353" s="224"/>
    </row>
    <row r="354" spans="4:31" s="225" customFormat="1" ht="14.5">
      <c r="D354" s="224"/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  <c r="AA354" s="224"/>
      <c r="AB354" s="224"/>
      <c r="AC354" s="224"/>
      <c r="AD354" s="224"/>
      <c r="AE354" s="224"/>
    </row>
    <row r="355" spans="4:31" s="225" customFormat="1" ht="14.5"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  <c r="AA355" s="224"/>
      <c r="AB355" s="224"/>
      <c r="AC355" s="224"/>
      <c r="AD355" s="224"/>
      <c r="AE355" s="224"/>
    </row>
    <row r="356" spans="4:31" s="225" customFormat="1" ht="14.5">
      <c r="D356" s="224"/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  <c r="X356" s="224"/>
      <c r="Y356" s="224"/>
      <c r="Z356" s="224"/>
      <c r="AA356" s="224"/>
      <c r="AB356" s="224"/>
      <c r="AC356" s="224"/>
      <c r="AD356" s="224"/>
      <c r="AE356" s="224"/>
    </row>
    <row r="357" spans="4:31" s="225" customFormat="1" ht="14.5">
      <c r="D357" s="224"/>
      <c r="E357" s="224"/>
      <c r="F357" s="224"/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  <c r="X357" s="224"/>
      <c r="Y357" s="224"/>
      <c r="Z357" s="224"/>
      <c r="AA357" s="224"/>
      <c r="AB357" s="224"/>
      <c r="AC357" s="224"/>
      <c r="AD357" s="224"/>
      <c r="AE357" s="224"/>
    </row>
    <row r="358" spans="4:31" s="225" customFormat="1" ht="14.5">
      <c r="D358" s="224"/>
      <c r="E358" s="224"/>
      <c r="F358" s="224"/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  <c r="X358" s="224"/>
      <c r="Y358" s="224"/>
      <c r="Z358" s="224"/>
      <c r="AA358" s="224"/>
      <c r="AB358" s="224"/>
      <c r="AC358" s="224"/>
      <c r="AD358" s="224"/>
      <c r="AE358" s="224"/>
    </row>
    <row r="359" spans="4:31" s="225" customFormat="1" ht="14.5">
      <c r="D359" s="224"/>
      <c r="E359" s="224"/>
      <c r="F359" s="224"/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  <c r="X359" s="224"/>
      <c r="Y359" s="224"/>
      <c r="Z359" s="224"/>
      <c r="AA359" s="224"/>
      <c r="AB359" s="224"/>
      <c r="AC359" s="224"/>
      <c r="AD359" s="224"/>
      <c r="AE359" s="224"/>
    </row>
    <row r="360" spans="4:31" s="225" customFormat="1" ht="14.5">
      <c r="D360" s="224"/>
      <c r="E360" s="224"/>
      <c r="F360" s="224"/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  <c r="X360" s="224"/>
      <c r="Y360" s="224"/>
      <c r="Z360" s="224"/>
      <c r="AA360" s="224"/>
      <c r="AB360" s="224"/>
      <c r="AC360" s="224"/>
      <c r="AD360" s="224"/>
      <c r="AE360" s="224"/>
    </row>
    <row r="361" spans="4:31" s="225" customFormat="1" ht="14.5">
      <c r="D361" s="224"/>
      <c r="E361" s="224"/>
      <c r="F361" s="224"/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  <c r="X361" s="224"/>
      <c r="Y361" s="224"/>
      <c r="Z361" s="224"/>
      <c r="AA361" s="224"/>
      <c r="AB361" s="224"/>
      <c r="AC361" s="224"/>
      <c r="AD361" s="224"/>
      <c r="AE361" s="224"/>
    </row>
    <row r="362" spans="4:31" s="225" customFormat="1" ht="14.5">
      <c r="D362" s="224"/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  <c r="X362" s="224"/>
      <c r="Y362" s="224"/>
      <c r="Z362" s="224"/>
      <c r="AA362" s="224"/>
      <c r="AB362" s="224"/>
      <c r="AC362" s="224"/>
      <c r="AD362" s="224"/>
      <c r="AE362" s="224"/>
    </row>
    <row r="363" spans="4:31" s="225" customFormat="1" ht="14.5">
      <c r="D363" s="224"/>
      <c r="E363" s="224"/>
      <c r="F363" s="224"/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  <c r="X363" s="224"/>
      <c r="Y363" s="224"/>
      <c r="Z363" s="224"/>
      <c r="AA363" s="224"/>
      <c r="AB363" s="224"/>
      <c r="AC363" s="224"/>
      <c r="AD363" s="224"/>
      <c r="AE363" s="224"/>
    </row>
    <row r="364" spans="4:31" s="225" customFormat="1" ht="14.5">
      <c r="D364" s="224"/>
      <c r="E364" s="224"/>
      <c r="F364" s="224"/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  <c r="X364" s="224"/>
      <c r="Y364" s="224"/>
      <c r="Z364" s="224"/>
      <c r="AA364" s="224"/>
      <c r="AB364" s="224"/>
      <c r="AC364" s="224"/>
      <c r="AD364" s="224"/>
      <c r="AE364" s="224"/>
    </row>
    <row r="365" spans="4:31" s="225" customFormat="1" ht="14.5">
      <c r="D365" s="224"/>
      <c r="E365" s="224"/>
      <c r="F365" s="224"/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  <c r="X365" s="224"/>
      <c r="Y365" s="224"/>
      <c r="Z365" s="224"/>
      <c r="AA365" s="224"/>
      <c r="AB365" s="224"/>
      <c r="AC365" s="224"/>
      <c r="AD365" s="224"/>
      <c r="AE365" s="224"/>
    </row>
    <row r="366" spans="4:31" s="225" customFormat="1" ht="14.5">
      <c r="D366" s="224"/>
      <c r="E366" s="224"/>
      <c r="F366" s="224"/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  <c r="X366" s="224"/>
      <c r="Y366" s="224"/>
      <c r="Z366" s="224"/>
      <c r="AA366" s="224"/>
      <c r="AB366" s="224"/>
      <c r="AC366" s="224"/>
      <c r="AD366" s="224"/>
      <c r="AE366" s="224"/>
    </row>
    <row r="367" spans="4:31" s="225" customFormat="1" ht="14.5">
      <c r="D367" s="224"/>
      <c r="E367" s="224"/>
      <c r="F367" s="224"/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  <c r="X367" s="224"/>
      <c r="Y367" s="224"/>
      <c r="Z367" s="224"/>
      <c r="AA367" s="224"/>
      <c r="AB367" s="224"/>
      <c r="AC367" s="224"/>
      <c r="AD367" s="224"/>
      <c r="AE367" s="224"/>
    </row>
    <row r="368" spans="4:31" s="225" customFormat="1" ht="14.5">
      <c r="D368" s="224"/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  <c r="X368" s="224"/>
      <c r="Y368" s="224"/>
      <c r="Z368" s="224"/>
      <c r="AA368" s="224"/>
      <c r="AB368" s="224"/>
      <c r="AC368" s="224"/>
      <c r="AD368" s="224"/>
      <c r="AE368" s="224"/>
    </row>
    <row r="369" spans="4:31" s="225" customFormat="1" ht="14.5">
      <c r="D369" s="224"/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  <c r="X369" s="224"/>
      <c r="Y369" s="224"/>
      <c r="Z369" s="224"/>
      <c r="AA369" s="224"/>
      <c r="AB369" s="224"/>
      <c r="AC369" s="224"/>
      <c r="AD369" s="224"/>
      <c r="AE369" s="224"/>
    </row>
    <row r="370" spans="4:31" s="225" customFormat="1" ht="14.5">
      <c r="D370" s="224"/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  <c r="AA370" s="224"/>
      <c r="AB370" s="224"/>
      <c r="AC370" s="224"/>
      <c r="AD370" s="224"/>
      <c r="AE370" s="224"/>
    </row>
    <row r="371" spans="4:31" s="225" customFormat="1" ht="14.5">
      <c r="D371" s="224"/>
      <c r="E371" s="224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  <c r="AA371" s="224"/>
      <c r="AB371" s="224"/>
      <c r="AC371" s="224"/>
      <c r="AD371" s="224"/>
      <c r="AE371" s="224"/>
    </row>
    <row r="372" spans="4:31" s="225" customFormat="1" ht="14.5">
      <c r="D372" s="224"/>
      <c r="E372" s="224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  <c r="AA372" s="224"/>
      <c r="AB372" s="224"/>
      <c r="AC372" s="224"/>
      <c r="AD372" s="224"/>
      <c r="AE372" s="224"/>
    </row>
    <row r="373" spans="4:31" s="225" customFormat="1" ht="14.5">
      <c r="D373" s="224"/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  <c r="AA373" s="224"/>
      <c r="AB373" s="224"/>
      <c r="AC373" s="224"/>
      <c r="AD373" s="224"/>
      <c r="AE373" s="224"/>
    </row>
    <row r="374" spans="4:31" s="225" customFormat="1" ht="14.5">
      <c r="D374" s="224"/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  <c r="AA374" s="224"/>
      <c r="AB374" s="224"/>
      <c r="AC374" s="224"/>
      <c r="AD374" s="224"/>
      <c r="AE374" s="224"/>
    </row>
    <row r="375" spans="4:31" s="225" customFormat="1" ht="14.5">
      <c r="D375" s="224"/>
      <c r="E375" s="224"/>
      <c r="F375" s="224"/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  <c r="X375" s="224"/>
      <c r="Y375" s="224"/>
      <c r="Z375" s="224"/>
      <c r="AA375" s="224"/>
      <c r="AB375" s="224"/>
      <c r="AC375" s="224"/>
      <c r="AD375" s="224"/>
      <c r="AE375" s="224"/>
    </row>
    <row r="376" spans="4:31" s="225" customFormat="1" ht="14.5">
      <c r="D376" s="224"/>
      <c r="E376" s="224"/>
      <c r="F376" s="224"/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  <c r="X376" s="224"/>
      <c r="Y376" s="224"/>
      <c r="Z376" s="224"/>
      <c r="AA376" s="224"/>
      <c r="AB376" s="224"/>
      <c r="AC376" s="224"/>
      <c r="AD376" s="224"/>
      <c r="AE376" s="224"/>
    </row>
    <row r="377" spans="4:31" s="225" customFormat="1" ht="14.5">
      <c r="D377" s="224"/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  <c r="AA377" s="224"/>
      <c r="AB377" s="224"/>
      <c r="AC377" s="224"/>
      <c r="AD377" s="224"/>
      <c r="AE377" s="224"/>
    </row>
    <row r="378" spans="4:31" s="225" customFormat="1" ht="14.5">
      <c r="D378" s="224"/>
      <c r="E378" s="224"/>
      <c r="F378" s="224"/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  <c r="X378" s="224"/>
      <c r="Y378" s="224"/>
      <c r="Z378" s="224"/>
      <c r="AA378" s="224"/>
      <c r="AB378" s="224"/>
      <c r="AC378" s="224"/>
      <c r="AD378" s="224"/>
      <c r="AE378" s="224"/>
    </row>
    <row r="379" spans="4:31" s="225" customFormat="1" ht="14.5">
      <c r="D379" s="224"/>
      <c r="E379" s="224"/>
      <c r="F379" s="224"/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  <c r="X379" s="224"/>
      <c r="Y379" s="224"/>
      <c r="Z379" s="224"/>
      <c r="AA379" s="224"/>
      <c r="AB379" s="224"/>
      <c r="AC379" s="224"/>
      <c r="AD379" s="224"/>
      <c r="AE379" s="224"/>
    </row>
    <row r="380" spans="4:31" s="225" customFormat="1" ht="14.5">
      <c r="D380" s="224"/>
      <c r="E380" s="224"/>
      <c r="F380" s="224"/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  <c r="AB380" s="224"/>
      <c r="AC380" s="224"/>
      <c r="AD380" s="224"/>
      <c r="AE380" s="224"/>
    </row>
    <row r="381" spans="4:31" s="225" customFormat="1" ht="14.5">
      <c r="D381" s="224"/>
      <c r="E381" s="224"/>
      <c r="F381" s="224"/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  <c r="X381" s="224"/>
      <c r="Y381" s="224"/>
      <c r="Z381" s="224"/>
      <c r="AA381" s="224"/>
      <c r="AB381" s="224"/>
      <c r="AC381" s="224"/>
      <c r="AD381" s="224"/>
      <c r="AE381" s="224"/>
    </row>
    <row r="382" spans="4:31" s="225" customFormat="1" ht="14.5">
      <c r="D382" s="224"/>
      <c r="E382" s="224"/>
      <c r="F382" s="224"/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  <c r="X382" s="224"/>
      <c r="Y382" s="224"/>
      <c r="Z382" s="224"/>
      <c r="AA382" s="224"/>
      <c r="AB382" s="224"/>
      <c r="AC382" s="224"/>
      <c r="AD382" s="224"/>
      <c r="AE382" s="224"/>
    </row>
    <row r="383" spans="4:31" s="225" customFormat="1" ht="14.5">
      <c r="D383" s="224"/>
      <c r="E383" s="224"/>
      <c r="F383" s="224"/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  <c r="X383" s="224"/>
      <c r="Y383" s="224"/>
      <c r="Z383" s="224"/>
      <c r="AA383" s="224"/>
      <c r="AB383" s="224"/>
      <c r="AC383" s="224"/>
      <c r="AD383" s="224"/>
      <c r="AE383" s="224"/>
    </row>
    <row r="384" spans="4:31" s="225" customFormat="1" ht="14.5">
      <c r="D384" s="224"/>
      <c r="E384" s="224"/>
      <c r="F384" s="224"/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  <c r="AA384" s="224"/>
      <c r="AB384" s="224"/>
      <c r="AC384" s="224"/>
      <c r="AD384" s="224"/>
      <c r="AE384" s="224"/>
    </row>
    <row r="385" spans="4:31" s="225" customFormat="1" ht="14.5">
      <c r="D385" s="224"/>
      <c r="E385" s="224"/>
      <c r="F385" s="224"/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  <c r="X385" s="224"/>
      <c r="Y385" s="224"/>
      <c r="Z385" s="224"/>
      <c r="AA385" s="224"/>
      <c r="AB385" s="224"/>
      <c r="AC385" s="224"/>
      <c r="AD385" s="224"/>
      <c r="AE385" s="224"/>
    </row>
    <row r="386" spans="4:31" s="225" customFormat="1" ht="14.5">
      <c r="D386" s="224"/>
      <c r="E386" s="224"/>
      <c r="F386" s="224"/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  <c r="X386" s="224"/>
      <c r="Y386" s="224"/>
      <c r="Z386" s="224"/>
      <c r="AA386" s="224"/>
      <c r="AB386" s="224"/>
      <c r="AC386" s="224"/>
      <c r="AD386" s="224"/>
      <c r="AE386" s="224"/>
    </row>
    <row r="387" spans="4:31" s="225" customFormat="1" ht="14.5">
      <c r="D387" s="224"/>
      <c r="E387" s="224"/>
      <c r="F387" s="224"/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  <c r="X387" s="224"/>
      <c r="Y387" s="224"/>
      <c r="Z387" s="224"/>
      <c r="AA387" s="224"/>
      <c r="AB387" s="224"/>
      <c r="AC387" s="224"/>
      <c r="AD387" s="224"/>
      <c r="AE387" s="224"/>
    </row>
    <row r="388" spans="4:31" s="225" customFormat="1" ht="14.5"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  <c r="AA388" s="224"/>
      <c r="AB388" s="224"/>
      <c r="AC388" s="224"/>
      <c r="AD388" s="224"/>
      <c r="AE388" s="224"/>
    </row>
    <row r="389" spans="4:31" s="225" customFormat="1" ht="14.5">
      <c r="D389" s="224"/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  <c r="X389" s="224"/>
      <c r="Y389" s="224"/>
      <c r="Z389" s="224"/>
      <c r="AA389" s="224"/>
      <c r="AB389" s="224"/>
      <c r="AC389" s="224"/>
      <c r="AD389" s="224"/>
      <c r="AE389" s="224"/>
    </row>
    <row r="390" spans="4:31" s="225" customFormat="1" ht="14.5"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  <c r="X390" s="224"/>
      <c r="Y390" s="224"/>
      <c r="Z390" s="224"/>
      <c r="AA390" s="224"/>
      <c r="AB390" s="224"/>
      <c r="AC390" s="224"/>
      <c r="AD390" s="224"/>
      <c r="AE390" s="224"/>
    </row>
    <row r="391" spans="4:31" s="225" customFormat="1" ht="14.5">
      <c r="D391" s="224"/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  <c r="X391" s="224"/>
      <c r="Y391" s="224"/>
      <c r="Z391" s="224"/>
      <c r="AA391" s="224"/>
      <c r="AB391" s="224"/>
      <c r="AC391" s="224"/>
      <c r="AD391" s="224"/>
      <c r="AE391" s="224"/>
    </row>
    <row r="392" spans="4:31" s="225" customFormat="1" ht="14.5">
      <c r="D392" s="224"/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  <c r="X392" s="224"/>
      <c r="Y392" s="224"/>
      <c r="Z392" s="224"/>
      <c r="AA392" s="224"/>
      <c r="AB392" s="224"/>
      <c r="AC392" s="224"/>
      <c r="AD392" s="224"/>
      <c r="AE392" s="224"/>
    </row>
    <row r="393" spans="4:31" s="225" customFormat="1" ht="14.5">
      <c r="D393" s="224"/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  <c r="X393" s="224"/>
      <c r="Y393" s="224"/>
      <c r="Z393" s="224"/>
      <c r="AA393" s="224"/>
      <c r="AB393" s="224"/>
      <c r="AC393" s="224"/>
      <c r="AD393" s="224"/>
      <c r="AE393" s="224"/>
    </row>
    <row r="394" spans="4:31" s="225" customFormat="1" ht="14.5">
      <c r="D394" s="224"/>
      <c r="E394" s="224"/>
      <c r="F394" s="224"/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  <c r="X394" s="224"/>
      <c r="Y394" s="224"/>
      <c r="Z394" s="224"/>
      <c r="AA394" s="224"/>
      <c r="AB394" s="224"/>
      <c r="AC394" s="224"/>
      <c r="AD394" s="224"/>
      <c r="AE394" s="224"/>
    </row>
    <row r="395" spans="4:31" s="225" customFormat="1" ht="14.5">
      <c r="D395" s="224"/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  <c r="X395" s="224"/>
      <c r="Y395" s="224"/>
      <c r="Z395" s="224"/>
      <c r="AA395" s="224"/>
      <c r="AB395" s="224"/>
      <c r="AC395" s="224"/>
      <c r="AD395" s="224"/>
      <c r="AE395" s="224"/>
    </row>
    <row r="396" spans="4:31" s="225" customFormat="1" ht="14.5">
      <c r="D396" s="224"/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  <c r="X396" s="224"/>
      <c r="Y396" s="224"/>
      <c r="Z396" s="224"/>
      <c r="AA396" s="224"/>
      <c r="AB396" s="224"/>
      <c r="AC396" s="224"/>
      <c r="AD396" s="224"/>
      <c r="AE396" s="224"/>
    </row>
    <row r="397" spans="4:31" s="225" customFormat="1" ht="14.5">
      <c r="D397" s="224"/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  <c r="X397" s="224"/>
      <c r="Y397" s="224"/>
      <c r="Z397" s="224"/>
      <c r="AA397" s="224"/>
      <c r="AB397" s="224"/>
      <c r="AC397" s="224"/>
      <c r="AD397" s="224"/>
      <c r="AE397" s="224"/>
    </row>
    <row r="398" spans="4:31" s="225" customFormat="1" ht="14.5"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  <c r="X398" s="224"/>
      <c r="Y398" s="224"/>
      <c r="Z398" s="224"/>
      <c r="AA398" s="224"/>
      <c r="AB398" s="224"/>
      <c r="AC398" s="224"/>
      <c r="AD398" s="224"/>
      <c r="AE398" s="224"/>
    </row>
    <row r="399" spans="4:31" s="225" customFormat="1" ht="14.5"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  <c r="X399" s="224"/>
      <c r="Y399" s="224"/>
      <c r="Z399" s="224"/>
      <c r="AA399" s="224"/>
      <c r="AB399" s="224"/>
      <c r="AC399" s="224"/>
      <c r="AD399" s="224"/>
      <c r="AE399" s="224"/>
    </row>
    <row r="400" spans="4:31" s="225" customFormat="1" ht="14.5">
      <c r="D400" s="224"/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  <c r="X400" s="224"/>
      <c r="Y400" s="224"/>
      <c r="Z400" s="224"/>
      <c r="AA400" s="224"/>
      <c r="AB400" s="224"/>
      <c r="AC400" s="224"/>
      <c r="AD400" s="224"/>
      <c r="AE400" s="224"/>
    </row>
    <row r="401" spans="4:31" s="225" customFormat="1" ht="14.5">
      <c r="D401" s="224"/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  <c r="X401" s="224"/>
      <c r="Y401" s="224"/>
      <c r="Z401" s="224"/>
      <c r="AA401" s="224"/>
      <c r="AB401" s="224"/>
      <c r="AC401" s="224"/>
      <c r="AD401" s="224"/>
      <c r="AE401" s="224"/>
    </row>
    <row r="402" spans="4:31" s="225" customFormat="1" ht="14.5">
      <c r="D402" s="224"/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  <c r="X402" s="224"/>
      <c r="Y402" s="224"/>
      <c r="Z402" s="224"/>
      <c r="AA402" s="224"/>
      <c r="AB402" s="224"/>
      <c r="AC402" s="224"/>
      <c r="AD402" s="224"/>
      <c r="AE402" s="224"/>
    </row>
    <row r="403" spans="4:31" s="225" customFormat="1" ht="14.5">
      <c r="D403" s="224"/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  <c r="X403" s="224"/>
      <c r="Y403" s="224"/>
      <c r="Z403" s="224"/>
      <c r="AA403" s="224"/>
      <c r="AB403" s="224"/>
      <c r="AC403" s="224"/>
      <c r="AD403" s="224"/>
      <c r="AE403" s="224"/>
    </row>
    <row r="404" spans="4:31" s="225" customFormat="1" ht="14.5">
      <c r="D404" s="224"/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  <c r="AA404" s="224"/>
      <c r="AB404" s="224"/>
      <c r="AC404" s="224"/>
      <c r="AD404" s="224"/>
      <c r="AE404" s="224"/>
    </row>
    <row r="405" spans="4:31" s="225" customFormat="1" ht="14.5">
      <c r="D405" s="224"/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  <c r="X405" s="224"/>
      <c r="Y405" s="224"/>
      <c r="Z405" s="224"/>
      <c r="AA405" s="224"/>
      <c r="AB405" s="224"/>
      <c r="AC405" s="224"/>
      <c r="AD405" s="224"/>
      <c r="AE405" s="224"/>
    </row>
    <row r="406" spans="4:31" s="225" customFormat="1" ht="14.5">
      <c r="D406" s="224"/>
      <c r="E406" s="224"/>
      <c r="F406" s="224"/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  <c r="X406" s="224"/>
      <c r="Y406" s="224"/>
      <c r="Z406" s="224"/>
      <c r="AA406" s="224"/>
      <c r="AB406" s="224"/>
      <c r="AC406" s="224"/>
      <c r="AD406" s="224"/>
      <c r="AE406" s="224"/>
    </row>
    <row r="407" spans="4:31" s="225" customFormat="1" ht="14.5">
      <c r="D407" s="224"/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  <c r="X407" s="224"/>
      <c r="Y407" s="224"/>
      <c r="Z407" s="224"/>
      <c r="AA407" s="224"/>
      <c r="AB407" s="224"/>
      <c r="AC407" s="224"/>
      <c r="AD407" s="224"/>
      <c r="AE407" s="224"/>
    </row>
    <row r="408" spans="4:31" s="225" customFormat="1" ht="14.5">
      <c r="D408" s="224"/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  <c r="X408" s="224"/>
      <c r="Y408" s="224"/>
      <c r="Z408" s="224"/>
      <c r="AA408" s="224"/>
      <c r="AB408" s="224"/>
      <c r="AC408" s="224"/>
      <c r="AD408" s="224"/>
      <c r="AE408" s="224"/>
    </row>
    <row r="409" spans="4:31" s="225" customFormat="1" ht="14.5">
      <c r="D409" s="224"/>
      <c r="E409" s="224"/>
      <c r="F409" s="224"/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  <c r="X409" s="224"/>
      <c r="Y409" s="224"/>
      <c r="Z409" s="224"/>
      <c r="AA409" s="224"/>
      <c r="AB409" s="224"/>
      <c r="AC409" s="224"/>
      <c r="AD409" s="224"/>
      <c r="AE409" s="224"/>
    </row>
    <row r="410" spans="4:31" s="225" customFormat="1" ht="14.5">
      <c r="D410" s="224"/>
      <c r="E410" s="224"/>
      <c r="F410" s="224"/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  <c r="X410" s="224"/>
      <c r="Y410" s="224"/>
      <c r="Z410" s="224"/>
      <c r="AA410" s="224"/>
      <c r="AB410" s="224"/>
      <c r="AC410" s="224"/>
      <c r="AD410" s="224"/>
      <c r="AE410" s="224"/>
    </row>
    <row r="411" spans="4:31" s="225" customFormat="1" ht="14.5">
      <c r="D411" s="224"/>
      <c r="E411" s="224"/>
      <c r="F411" s="224"/>
      <c r="G411" s="224"/>
      <c r="H411" s="224"/>
      <c r="I411" s="224"/>
      <c r="J411" s="224"/>
      <c r="K411" s="224"/>
      <c r="L411" s="224"/>
      <c r="M411" s="224"/>
      <c r="N411" s="224"/>
      <c r="O411" s="224"/>
      <c r="P411" s="224"/>
      <c r="Q411" s="224"/>
      <c r="R411" s="224"/>
      <c r="S411" s="224"/>
      <c r="T411" s="224"/>
      <c r="U411" s="224"/>
      <c r="V411" s="224"/>
      <c r="W411" s="224"/>
      <c r="X411" s="224"/>
      <c r="Y411" s="224"/>
      <c r="Z411" s="224"/>
      <c r="AA411" s="224"/>
      <c r="AB411" s="224"/>
      <c r="AC411" s="224"/>
      <c r="AD411" s="224"/>
      <c r="AE411" s="224"/>
    </row>
    <row r="412" spans="4:31" s="225" customFormat="1" ht="14.5">
      <c r="D412" s="224"/>
      <c r="E412" s="224"/>
      <c r="F412" s="224"/>
      <c r="G412" s="224"/>
      <c r="H412" s="224"/>
      <c r="I412" s="224"/>
      <c r="J412" s="224"/>
      <c r="K412" s="224"/>
      <c r="L412" s="224"/>
      <c r="M412" s="224"/>
      <c r="N412" s="224"/>
      <c r="O412" s="224"/>
      <c r="P412" s="224"/>
      <c r="Q412" s="224"/>
      <c r="R412" s="224"/>
      <c r="S412" s="224"/>
      <c r="T412" s="224"/>
      <c r="U412" s="224"/>
      <c r="V412" s="224"/>
      <c r="W412" s="224"/>
      <c r="X412" s="224"/>
      <c r="Y412" s="224"/>
      <c r="Z412" s="224"/>
      <c r="AA412" s="224"/>
      <c r="AB412" s="224"/>
      <c r="AC412" s="224"/>
      <c r="AD412" s="224"/>
      <c r="AE412" s="224"/>
    </row>
    <row r="413" spans="4:31" s="225" customFormat="1" ht="14.5">
      <c r="D413" s="224"/>
      <c r="E413" s="224"/>
      <c r="F413" s="224"/>
      <c r="G413" s="224"/>
      <c r="H413" s="224"/>
      <c r="I413" s="224"/>
      <c r="J413" s="224"/>
      <c r="K413" s="224"/>
      <c r="L413" s="224"/>
      <c r="M413" s="224"/>
      <c r="N413" s="224"/>
      <c r="O413" s="224"/>
      <c r="P413" s="224"/>
      <c r="Q413" s="224"/>
      <c r="R413" s="224"/>
      <c r="S413" s="224"/>
      <c r="T413" s="224"/>
      <c r="U413" s="224"/>
      <c r="V413" s="224"/>
      <c r="W413" s="224"/>
      <c r="X413" s="224"/>
      <c r="Y413" s="224"/>
      <c r="Z413" s="224"/>
      <c r="AA413" s="224"/>
      <c r="AB413" s="224"/>
      <c r="AC413" s="224"/>
      <c r="AD413" s="224"/>
      <c r="AE413" s="224"/>
    </row>
    <row r="414" spans="4:31" s="225" customFormat="1" ht="14.5">
      <c r="D414" s="224"/>
      <c r="E414" s="224"/>
      <c r="F414" s="224"/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S414" s="224"/>
      <c r="T414" s="224"/>
      <c r="U414" s="224"/>
      <c r="V414" s="224"/>
      <c r="W414" s="224"/>
      <c r="X414" s="224"/>
      <c r="Y414" s="224"/>
      <c r="Z414" s="224"/>
      <c r="AA414" s="224"/>
      <c r="AB414" s="224"/>
      <c r="AC414" s="224"/>
      <c r="AD414" s="224"/>
      <c r="AE414" s="224"/>
    </row>
    <row r="415" spans="4:31" s="225" customFormat="1" ht="14.5">
      <c r="D415" s="224"/>
      <c r="E415" s="224"/>
      <c r="F415" s="224"/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  <c r="X415" s="224"/>
      <c r="Y415" s="224"/>
      <c r="Z415" s="224"/>
      <c r="AA415" s="224"/>
      <c r="AB415" s="224"/>
      <c r="AC415" s="224"/>
      <c r="AD415" s="224"/>
      <c r="AE415" s="224"/>
    </row>
    <row r="416" spans="4:31" s="225" customFormat="1" ht="14.5">
      <c r="D416" s="224"/>
      <c r="E416" s="224"/>
      <c r="F416" s="224"/>
      <c r="G416" s="224"/>
      <c r="H416" s="224"/>
      <c r="I416" s="224"/>
      <c r="J416" s="224"/>
      <c r="K416" s="224"/>
      <c r="L416" s="224"/>
      <c r="M416" s="224"/>
      <c r="N416" s="224"/>
      <c r="O416" s="224"/>
      <c r="P416" s="224"/>
      <c r="Q416" s="224"/>
      <c r="R416" s="224"/>
      <c r="S416" s="224"/>
      <c r="T416" s="224"/>
      <c r="U416" s="224"/>
      <c r="V416" s="224"/>
      <c r="W416" s="224"/>
      <c r="X416" s="224"/>
      <c r="Y416" s="224"/>
      <c r="Z416" s="224"/>
      <c r="AA416" s="224"/>
      <c r="AB416" s="224"/>
      <c r="AC416" s="224"/>
      <c r="AD416" s="224"/>
      <c r="AE416" s="224"/>
    </row>
    <row r="417" spans="4:31" s="225" customFormat="1" ht="14.5">
      <c r="D417" s="224"/>
      <c r="E417" s="224"/>
      <c r="F417" s="224"/>
      <c r="G417" s="224"/>
      <c r="H417" s="224"/>
      <c r="I417" s="224"/>
      <c r="J417" s="224"/>
      <c r="K417" s="224"/>
      <c r="L417" s="224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4"/>
      <c r="X417" s="224"/>
      <c r="Y417" s="224"/>
      <c r="Z417" s="224"/>
      <c r="AA417" s="224"/>
      <c r="AB417" s="224"/>
      <c r="AC417" s="224"/>
      <c r="AD417" s="224"/>
      <c r="AE417" s="224"/>
    </row>
    <row r="418" spans="4:31" s="225" customFormat="1" ht="14.5">
      <c r="D418" s="224"/>
      <c r="E418" s="224"/>
      <c r="F418" s="224"/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  <c r="Q418" s="224"/>
      <c r="R418" s="224"/>
      <c r="S418" s="224"/>
      <c r="T418" s="224"/>
      <c r="U418" s="224"/>
      <c r="V418" s="224"/>
      <c r="W418" s="224"/>
      <c r="X418" s="224"/>
      <c r="Y418" s="224"/>
      <c r="Z418" s="224"/>
      <c r="AA418" s="224"/>
      <c r="AB418" s="224"/>
      <c r="AC418" s="224"/>
      <c r="AD418" s="224"/>
      <c r="AE418" s="224"/>
    </row>
    <row r="419" spans="4:31" s="225" customFormat="1" ht="14.5">
      <c r="D419" s="224"/>
      <c r="E419" s="224"/>
      <c r="F419" s="224"/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  <c r="Q419" s="224"/>
      <c r="R419" s="224"/>
      <c r="S419" s="224"/>
      <c r="T419" s="224"/>
      <c r="U419" s="224"/>
      <c r="V419" s="224"/>
      <c r="W419" s="224"/>
      <c r="X419" s="224"/>
      <c r="Y419" s="224"/>
      <c r="Z419" s="224"/>
      <c r="AA419" s="224"/>
      <c r="AB419" s="224"/>
      <c r="AC419" s="224"/>
      <c r="AD419" s="224"/>
      <c r="AE419" s="224"/>
    </row>
    <row r="420" spans="4:31" s="225" customFormat="1" ht="14.5">
      <c r="D420" s="224"/>
      <c r="E420" s="224"/>
      <c r="F420" s="224"/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  <c r="Q420" s="224"/>
      <c r="R420" s="224"/>
      <c r="S420" s="224"/>
      <c r="T420" s="224"/>
      <c r="U420" s="224"/>
      <c r="V420" s="224"/>
      <c r="W420" s="224"/>
      <c r="X420" s="224"/>
      <c r="Y420" s="224"/>
      <c r="Z420" s="224"/>
      <c r="AA420" s="224"/>
      <c r="AB420" s="224"/>
      <c r="AC420" s="224"/>
      <c r="AD420" s="224"/>
      <c r="AE420" s="224"/>
    </row>
  </sheetData>
  <sheetProtection sheet="1" objects="1" scenarios="1"/>
  <mergeCells count="45">
    <mergeCell ref="W90:W92"/>
    <mergeCell ref="Y90:Y92"/>
    <mergeCell ref="B65:C65"/>
    <mergeCell ref="E65:O65"/>
    <mergeCell ref="Q65:Q67"/>
    <mergeCell ref="S65:S67"/>
    <mergeCell ref="U65:U67"/>
    <mergeCell ref="B90:C90"/>
    <mergeCell ref="E90:O90"/>
    <mergeCell ref="Q90:Q92"/>
    <mergeCell ref="S90:S92"/>
    <mergeCell ref="U90:U92"/>
    <mergeCell ref="W65:W67"/>
    <mergeCell ref="Y65:Y67"/>
    <mergeCell ref="B87:C88"/>
    <mergeCell ref="U88:Y88"/>
    <mergeCell ref="B62:C63"/>
    <mergeCell ref="U63:Y63"/>
    <mergeCell ref="J3:O3"/>
    <mergeCell ref="E16:O16"/>
    <mergeCell ref="R3:W3"/>
    <mergeCell ref="S5:Y5"/>
    <mergeCell ref="S6:Y6"/>
    <mergeCell ref="S7:Y7"/>
    <mergeCell ref="S8:Y8"/>
    <mergeCell ref="S9:Y9"/>
    <mergeCell ref="S10:Y10"/>
    <mergeCell ref="U14:Y14"/>
    <mergeCell ref="S11:Y11"/>
    <mergeCell ref="Q16:Q18"/>
    <mergeCell ref="S16:S18"/>
    <mergeCell ref="U16:U18"/>
    <mergeCell ref="W16:W18"/>
    <mergeCell ref="Y16:Y18"/>
    <mergeCell ref="B16:C16"/>
    <mergeCell ref="B13:C14"/>
    <mergeCell ref="B39:C40"/>
    <mergeCell ref="U40:Y40"/>
    <mergeCell ref="W42:W44"/>
    <mergeCell ref="Y42:Y44"/>
    <mergeCell ref="B42:C42"/>
    <mergeCell ref="E42:O42"/>
    <mergeCell ref="Q42:Q44"/>
    <mergeCell ref="S42:S44"/>
    <mergeCell ref="U42:U44"/>
  </mergeCells>
  <conditionalFormatting sqref="O10">
    <cfRule type="containsText" dxfId="10" priority="43" operator="containsText" text="not">
      <formula>NOT(ISERROR(SEARCH("not",O10)))</formula>
    </cfRule>
  </conditionalFormatting>
  <hyperlinks>
    <hyperlink ref="O11" location="Assessment!A1" display="Do the Assessment" xr:uid="{246305BA-1B12-4679-8F76-8C442FDC98A5}"/>
    <hyperlink ref="Y3" location="'PRIORITY Interventions'!A1" display="Go to full list" xr:uid="{39D83A0B-28BE-4D16-8E60-32573C7B0665}"/>
  </hyperlinks>
  <pageMargins left="0" right="0" top="0.25" bottom="0.25" header="0.3" footer="0.3"/>
  <pageSetup scale="6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5DAA4DEF-78F6-458F-8B15-AF11F34B4C92}">
            <xm:f>LEFT(('PRIORITY Interventions'!$E13),1)="1"</xm:f>
            <x14:dxf>
              <fill>
                <patternFill>
                  <bgColor rgb="FFFF9900"/>
                </patternFill>
              </fill>
            </x14:dxf>
          </x14:cfRule>
          <x14:cfRule type="expression" priority="22" id="{A4200E34-2011-4181-A62E-E272DE247F38}">
            <xm:f>LEFT(('PRIORITY Interventions'!$E13),1)="2"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DE6706FC-AB35-4F70-9129-E8845F1CF136}">
            <xm:f>LEFT(('PRIORITY Interventions'!$E13),1)="3"</xm:f>
            <x14:dxf>
              <fill>
                <patternFill>
                  <bgColor rgb="FFB8CCE4"/>
                </patternFill>
              </fill>
            </x14:dxf>
          </x14:cfRule>
          <x14:cfRule type="expression" priority="24" id="{EDE7CFFB-66D5-4EB2-AA1D-E4BFD7913968}">
            <xm:f>LEFT(('PRIORITY Interventions'!$E13),1)="4"</xm:f>
            <x14:dxf>
              <fill>
                <patternFill>
                  <bgColor rgb="FFB1A0C7"/>
                </patternFill>
              </fill>
            </x14:dxf>
          </x14:cfRule>
          <xm:sqref>R5:R11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738979-3132-4694-A4B8-D38502689EB3}">
          <x14:formula1>
            <xm:f>DropDowns!$F$7:$F$9</xm:f>
          </x14:formula1>
          <xm:sqref>O5:O8 K19:K38 I116:I122 E116:E122 G116:G122 M116:M122 K116:K122 K93:K109 M19:M38 G19:G38 E19:E38 I19:I38 M93:M109 G93:G109 E93:E109 I93:I109 K45:K61 M45:M61 G45:G61 E45:E61 I45:I61 K68:K86 M68:M86 G68:G86 E68:E86 I68:I86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3585-D38D-4800-91BD-3172C206B019}">
  <sheetPr>
    <tabColor rgb="FF66CCFF"/>
  </sheetPr>
  <dimension ref="B2:K162"/>
  <sheetViews>
    <sheetView showRowColHeaders="0" tabSelected="1" topLeftCell="A4" workbookViewId="0"/>
  </sheetViews>
  <sheetFormatPr defaultColWidth="9.1796875" defaultRowHeight="14.5"/>
  <cols>
    <col min="1" max="1" width="15.7265625" style="6" customWidth="1"/>
    <col min="2" max="2" width="5.26953125" style="54" hidden="1" customWidth="1"/>
    <col min="3" max="3" width="10.453125" style="54" customWidth="1"/>
    <col min="4" max="4" width="11.26953125" style="286" hidden="1" customWidth="1"/>
    <col min="5" max="5" width="14.1796875" style="54" customWidth="1"/>
    <col min="6" max="6" width="61" style="6" customWidth="1"/>
    <col min="7" max="7" width="6" style="6" customWidth="1"/>
    <col min="8" max="8" width="3.81640625" style="6" customWidth="1"/>
    <col min="9" max="9" width="33.7265625" style="288" customWidth="1"/>
    <col min="10" max="10" width="9.1796875" style="6"/>
    <col min="11" max="11" width="9.1796875" style="54" customWidth="1"/>
    <col min="12" max="16384" width="9.1796875" style="6"/>
  </cols>
  <sheetData>
    <row r="2" spans="2:11" ht="20.149999999999999" customHeight="1">
      <c r="C2" s="221" t="s">
        <v>627</v>
      </c>
      <c r="I2" s="270" t="str">
        <f>'DB1'!H2</f>
        <v>Assessment completed</v>
      </c>
    </row>
    <row r="3" spans="2:11" ht="15" customHeight="1">
      <c r="C3" s="287"/>
      <c r="J3" s="289"/>
    </row>
    <row r="4" spans="2:11" ht="15" customHeight="1">
      <c r="C4" s="16" t="s">
        <v>710</v>
      </c>
      <c r="H4" s="290"/>
      <c r="I4" s="288" t="s">
        <v>655</v>
      </c>
      <c r="K4" s="6"/>
    </row>
    <row r="5" spans="2:11" ht="15" customHeight="1">
      <c r="C5" s="16" t="s">
        <v>728</v>
      </c>
      <c r="H5" s="291"/>
      <c r="I5" s="288" t="s">
        <v>656</v>
      </c>
      <c r="K5" s="6"/>
    </row>
    <row r="6" spans="2:11" ht="15" customHeight="1">
      <c r="C6" s="16" t="s">
        <v>670</v>
      </c>
      <c r="H6" s="292"/>
      <c r="I6" s="288" t="s">
        <v>657</v>
      </c>
      <c r="K6" s="6"/>
    </row>
    <row r="7" spans="2:11" ht="15" customHeight="1">
      <c r="C7" s="16" t="s">
        <v>723</v>
      </c>
      <c r="H7" s="293"/>
      <c r="I7" s="288" t="s">
        <v>658</v>
      </c>
      <c r="K7" s="6"/>
    </row>
    <row r="8" spans="2:11" ht="15" customHeight="1">
      <c r="C8" s="16" t="s">
        <v>715</v>
      </c>
      <c r="H8" s="294"/>
      <c r="K8" s="6"/>
    </row>
    <row r="9" spans="2:11" ht="15" customHeight="1">
      <c r="C9" s="16"/>
      <c r="F9" s="294"/>
      <c r="G9" s="294"/>
      <c r="H9" s="294"/>
    </row>
    <row r="10" spans="2:11">
      <c r="C10" s="16"/>
      <c r="E10" s="6"/>
      <c r="F10" s="294"/>
      <c r="G10" s="294"/>
      <c r="H10" s="235">
        <v>73</v>
      </c>
      <c r="I10" s="16" t="s">
        <v>725</v>
      </c>
    </row>
    <row r="11" spans="2:11">
      <c r="C11" s="16"/>
      <c r="E11" s="54" t="s">
        <v>608</v>
      </c>
      <c r="F11" s="294"/>
      <c r="G11" s="294"/>
      <c r="I11" s="16"/>
    </row>
    <row r="12" spans="2:11">
      <c r="C12" s="54" t="s">
        <v>619</v>
      </c>
      <c r="D12" s="286" t="s">
        <v>621</v>
      </c>
      <c r="E12" s="54" t="s">
        <v>709</v>
      </c>
      <c r="F12" s="6" t="s">
        <v>427</v>
      </c>
      <c r="I12" s="288" t="s">
        <v>701</v>
      </c>
    </row>
    <row r="13" spans="2:11">
      <c r="B13" s="54">
        <v>1</v>
      </c>
      <c r="C13" s="54">
        <f t="shared" ref="C13:C44" si="0">VLOOKUP($B13,$C$87:$F$162,1,FALSE)</f>
        <v>1</v>
      </c>
      <c r="D13" s="295">
        <f t="shared" ref="D13:D44" si="1">VLOOKUP($B13,$C$87:$F$162,2,FALSE)</f>
        <v>6.75</v>
      </c>
      <c r="E13" s="296" t="str">
        <f t="shared" ref="E13:E44" si="2">VLOOKUP($B13,$C$87:$F$162,3,FALSE)</f>
        <v>1-10</v>
      </c>
      <c r="F13" s="16" t="str">
        <f t="shared" ref="F13:F44" si="3">VLOOKUP($B13,$C$87:$F$162,4,FALSE)</f>
        <v>Develop a review process for job descriptions</v>
      </c>
      <c r="G13" s="16"/>
      <c r="H13" s="297"/>
      <c r="I13" s="288">
        <f>D13/$D$13</f>
        <v>1</v>
      </c>
    </row>
    <row r="14" spans="2:11">
      <c r="B14" s="54">
        <v>2</v>
      </c>
      <c r="C14" s="296">
        <f t="shared" si="0"/>
        <v>2</v>
      </c>
      <c r="D14" s="295">
        <f t="shared" si="1"/>
        <v>6.75</v>
      </c>
      <c r="E14" s="296" t="str">
        <f t="shared" si="2"/>
        <v>2-11</v>
      </c>
      <c r="F14" s="16" t="str">
        <f t="shared" si="3"/>
        <v>Improve mentoring programs to address competency gaps</v>
      </c>
      <c r="G14" s="16"/>
      <c r="H14" s="297"/>
      <c r="I14" s="288">
        <f>D14/$D$13</f>
        <v>1</v>
      </c>
    </row>
    <row r="15" spans="2:11">
      <c r="B15" s="54">
        <v>3</v>
      </c>
      <c r="C15" s="296">
        <f t="shared" si="0"/>
        <v>3</v>
      </c>
      <c r="D15" s="295">
        <f t="shared" si="1"/>
        <v>6.75</v>
      </c>
      <c r="E15" s="296" t="str">
        <f t="shared" si="2"/>
        <v>3-11</v>
      </c>
      <c r="F15" s="16" t="str">
        <f t="shared" si="3"/>
        <v>Conduct workplace solution-focused leadership coaching</v>
      </c>
      <c r="G15" s="16"/>
      <c r="H15" s="297"/>
      <c r="I15" s="288">
        <f t="shared" ref="I15:I78" si="4">D15/$D$13</f>
        <v>1</v>
      </c>
    </row>
    <row r="16" spans="2:11">
      <c r="B16" s="54">
        <v>4</v>
      </c>
      <c r="C16" s="296">
        <f t="shared" si="0"/>
        <v>4</v>
      </c>
      <c r="D16" s="295">
        <f t="shared" si="1"/>
        <v>6.75</v>
      </c>
      <c r="E16" s="296" t="str">
        <f t="shared" si="2"/>
        <v>4-11</v>
      </c>
      <c r="F16" s="16" t="str">
        <f t="shared" si="3"/>
        <v>Develop or improve progressive disciplinary process</v>
      </c>
      <c r="G16" s="16"/>
      <c r="H16" s="297"/>
      <c r="I16" s="288">
        <f t="shared" si="4"/>
        <v>1</v>
      </c>
    </row>
    <row r="17" spans="2:9">
      <c r="B17" s="54">
        <v>5</v>
      </c>
      <c r="C17" s="296">
        <f t="shared" si="0"/>
        <v>5</v>
      </c>
      <c r="D17" s="295">
        <f t="shared" si="1"/>
        <v>6.3</v>
      </c>
      <c r="E17" s="296" t="str">
        <f t="shared" si="2"/>
        <v>1-11</v>
      </c>
      <c r="F17" s="16" t="str">
        <f t="shared" si="3"/>
        <v>Publish job advertisements in the appropriate forums</v>
      </c>
      <c r="G17" s="16"/>
      <c r="H17" s="297"/>
      <c r="I17" s="288">
        <f t="shared" si="4"/>
        <v>0.93333333333333335</v>
      </c>
    </row>
    <row r="18" spans="2:9">
      <c r="B18" s="54">
        <v>6</v>
      </c>
      <c r="C18" s="296">
        <f t="shared" si="0"/>
        <v>6</v>
      </c>
      <c r="D18" s="295">
        <f t="shared" si="1"/>
        <v>6.3</v>
      </c>
      <c r="E18" s="296" t="str">
        <f t="shared" si="2"/>
        <v>2-10</v>
      </c>
      <c r="F18" s="16" t="str">
        <f t="shared" si="3"/>
        <v>Improve coaching programs to address skill gaps</v>
      </c>
      <c r="G18" s="16"/>
      <c r="H18" s="297"/>
      <c r="I18" s="288">
        <f t="shared" si="4"/>
        <v>0.93333333333333335</v>
      </c>
    </row>
    <row r="19" spans="2:9">
      <c r="B19" s="54">
        <v>7</v>
      </c>
      <c r="C19" s="296">
        <f t="shared" si="0"/>
        <v>7</v>
      </c>
      <c r="D19" s="295">
        <f t="shared" si="1"/>
        <v>6.3</v>
      </c>
      <c r="E19" s="296" t="str">
        <f t="shared" si="2"/>
        <v>3-10</v>
      </c>
      <c r="F19" s="16" t="str">
        <f t="shared" si="3"/>
        <v>Train supervisors in workplace policy enforcement</v>
      </c>
      <c r="G19" s="16"/>
      <c r="H19" s="297"/>
      <c r="I19" s="288">
        <f t="shared" si="4"/>
        <v>0.93333333333333335</v>
      </c>
    </row>
    <row r="20" spans="2:9">
      <c r="B20" s="54">
        <v>8</v>
      </c>
      <c r="C20" s="296">
        <f t="shared" si="0"/>
        <v>8</v>
      </c>
      <c r="D20" s="295">
        <f t="shared" si="1"/>
        <v>6.3</v>
      </c>
      <c r="E20" s="296" t="str">
        <f t="shared" si="2"/>
        <v>4-10</v>
      </c>
      <c r="F20" s="16" t="str">
        <f t="shared" si="3"/>
        <v>Develop or review non-financial incentives</v>
      </c>
      <c r="G20" s="16"/>
      <c r="H20" s="297"/>
      <c r="I20" s="288">
        <f t="shared" si="4"/>
        <v>0.93333333333333335</v>
      </c>
    </row>
    <row r="21" spans="2:9">
      <c r="B21" s="54">
        <v>9</v>
      </c>
      <c r="C21" s="296">
        <f t="shared" si="0"/>
        <v>9</v>
      </c>
      <c r="D21" s="295">
        <f t="shared" si="1"/>
        <v>5.85</v>
      </c>
      <c r="E21" s="296" t="str">
        <f t="shared" si="2"/>
        <v>1-09</v>
      </c>
      <c r="F21" s="16" t="str">
        <f t="shared" si="3"/>
        <v>Develop professional job descriptions for all SC positions</v>
      </c>
      <c r="G21" s="16"/>
      <c r="H21" s="297"/>
      <c r="I21" s="288">
        <f t="shared" si="4"/>
        <v>0.86666666666666659</v>
      </c>
    </row>
    <row r="22" spans="2:9">
      <c r="B22" s="54">
        <v>10</v>
      </c>
      <c r="C22" s="296">
        <f t="shared" si="0"/>
        <v>10</v>
      </c>
      <c r="D22" s="295">
        <f t="shared" si="1"/>
        <v>5.85</v>
      </c>
      <c r="E22" s="296" t="str">
        <f t="shared" si="2"/>
        <v>1-20</v>
      </c>
      <c r="F22" s="16" t="str">
        <f t="shared" si="3"/>
        <v>Promote the SC in certificate and degree programs</v>
      </c>
      <c r="G22" s="16"/>
      <c r="H22" s="297"/>
      <c r="I22" s="288">
        <f t="shared" si="4"/>
        <v>0.86666666666666659</v>
      </c>
    </row>
    <row r="23" spans="2:9">
      <c r="B23" s="54">
        <v>11</v>
      </c>
      <c r="C23" s="296">
        <f t="shared" si="0"/>
        <v>11</v>
      </c>
      <c r="D23" s="295">
        <f t="shared" si="1"/>
        <v>5.85</v>
      </c>
      <c r="E23" s="296" t="str">
        <f t="shared" si="2"/>
        <v>2-09</v>
      </c>
      <c r="F23" s="16" t="str">
        <f t="shared" si="3"/>
        <v>Develop SC-specific certificate and degree programs</v>
      </c>
      <c r="G23" s="16"/>
      <c r="H23" s="297"/>
      <c r="I23" s="288">
        <f t="shared" si="4"/>
        <v>0.86666666666666659</v>
      </c>
    </row>
    <row r="24" spans="2:9">
      <c r="B24" s="54">
        <v>12</v>
      </c>
      <c r="C24" s="296">
        <f t="shared" si="0"/>
        <v>12</v>
      </c>
      <c r="D24" s="295">
        <f t="shared" si="1"/>
        <v>5.85</v>
      </c>
      <c r="E24" s="296" t="str">
        <f t="shared" si="2"/>
        <v>3-09</v>
      </c>
      <c r="F24" s="16" t="str">
        <f t="shared" si="3"/>
        <v>Train supervisors in workplace policy awareness</v>
      </c>
      <c r="G24" s="16"/>
      <c r="H24" s="297"/>
      <c r="I24" s="288">
        <f t="shared" si="4"/>
        <v>0.86666666666666659</v>
      </c>
    </row>
    <row r="25" spans="2:9">
      <c r="B25" s="54">
        <v>13</v>
      </c>
      <c r="C25" s="296">
        <f t="shared" si="0"/>
        <v>13</v>
      </c>
      <c r="D25" s="295">
        <f t="shared" si="1"/>
        <v>5.85</v>
      </c>
      <c r="E25" s="296" t="str">
        <f t="shared" si="2"/>
        <v>4-09</v>
      </c>
      <c r="F25" s="16" t="str">
        <f t="shared" si="3"/>
        <v>Develop or review financial incentives</v>
      </c>
      <c r="G25" s="16"/>
      <c r="H25" s="297"/>
      <c r="I25" s="288">
        <f t="shared" si="4"/>
        <v>0.86666666666666659</v>
      </c>
    </row>
    <row r="26" spans="2:9">
      <c r="B26" s="54">
        <v>14</v>
      </c>
      <c r="C26" s="296">
        <f t="shared" si="0"/>
        <v>14</v>
      </c>
      <c r="D26" s="295">
        <f t="shared" si="1"/>
        <v>5.4</v>
      </c>
      <c r="E26" s="296" t="str">
        <f t="shared" si="2"/>
        <v>1-08</v>
      </c>
      <c r="F26" s="16" t="str">
        <f t="shared" si="3"/>
        <v>Develop an industry standard job description format</v>
      </c>
      <c r="G26" s="16"/>
      <c r="H26" s="297"/>
      <c r="I26" s="288">
        <f t="shared" si="4"/>
        <v>0.8</v>
      </c>
    </row>
    <row r="27" spans="2:9">
      <c r="B27" s="54">
        <v>15</v>
      </c>
      <c r="C27" s="296">
        <f t="shared" si="0"/>
        <v>15</v>
      </c>
      <c r="D27" s="295">
        <f t="shared" si="1"/>
        <v>5.4</v>
      </c>
      <c r="E27" s="296" t="str">
        <f t="shared" si="2"/>
        <v>1-19</v>
      </c>
      <c r="F27" s="16" t="str">
        <f t="shared" si="3"/>
        <v>Promote the SC among students at secondary schools</v>
      </c>
      <c r="G27" s="16"/>
      <c r="H27" s="297"/>
      <c r="I27" s="288">
        <f t="shared" si="4"/>
        <v>0.8</v>
      </c>
    </row>
    <row r="28" spans="2:9">
      <c r="B28" s="54">
        <v>16</v>
      </c>
      <c r="C28" s="296">
        <f t="shared" si="0"/>
        <v>16</v>
      </c>
      <c r="D28" s="295">
        <f t="shared" si="1"/>
        <v>5.4</v>
      </c>
      <c r="E28" s="296" t="str">
        <f t="shared" si="2"/>
        <v>2-08</v>
      </c>
      <c r="F28" s="16" t="str">
        <f t="shared" si="3"/>
        <v>Include pharmaceutics in existing SC degree programs</v>
      </c>
      <c r="G28" s="16"/>
      <c r="H28" s="297"/>
      <c r="I28" s="288">
        <f t="shared" si="4"/>
        <v>0.8</v>
      </c>
    </row>
    <row r="29" spans="2:9">
      <c r="B29" s="54">
        <v>17</v>
      </c>
      <c r="C29" s="296">
        <f t="shared" si="0"/>
        <v>17</v>
      </c>
      <c r="D29" s="295">
        <f t="shared" si="1"/>
        <v>5.4</v>
      </c>
      <c r="E29" s="296" t="str">
        <f t="shared" si="2"/>
        <v>3-08</v>
      </c>
      <c r="F29" s="16" t="str">
        <f t="shared" si="3"/>
        <v>Familiarise staff with anti-discrimination policies</v>
      </c>
      <c r="G29" s="16"/>
      <c r="H29" s="297"/>
      <c r="I29" s="288">
        <f t="shared" si="4"/>
        <v>0.8</v>
      </c>
    </row>
    <row r="30" spans="2:9">
      <c r="B30" s="54">
        <v>18</v>
      </c>
      <c r="C30" s="296">
        <f t="shared" si="0"/>
        <v>18</v>
      </c>
      <c r="D30" s="295">
        <f t="shared" si="1"/>
        <v>5.4</v>
      </c>
      <c r="E30" s="296" t="str">
        <f t="shared" si="2"/>
        <v>3-19</v>
      </c>
      <c r="F30" s="16" t="str">
        <f t="shared" si="3"/>
        <v>Replace missing or defective tools and equipment</v>
      </c>
      <c r="G30" s="16"/>
      <c r="H30" s="297"/>
      <c r="I30" s="288">
        <f t="shared" si="4"/>
        <v>0.8</v>
      </c>
    </row>
    <row r="31" spans="2:9">
      <c r="B31" s="54">
        <v>19</v>
      </c>
      <c r="C31" s="296">
        <f t="shared" si="0"/>
        <v>19</v>
      </c>
      <c r="D31" s="295">
        <f t="shared" si="1"/>
        <v>5.4</v>
      </c>
      <c r="E31" s="296" t="str">
        <f t="shared" si="2"/>
        <v>4-08</v>
      </c>
      <c r="F31" s="16" t="str">
        <f t="shared" si="3"/>
        <v>Build a supportive environment for staff development</v>
      </c>
      <c r="G31" s="16"/>
      <c r="H31" s="297"/>
      <c r="I31" s="288">
        <f t="shared" si="4"/>
        <v>0.8</v>
      </c>
    </row>
    <row r="32" spans="2:9">
      <c r="B32" s="54">
        <v>20</v>
      </c>
      <c r="C32" s="296">
        <f t="shared" si="0"/>
        <v>20</v>
      </c>
      <c r="D32" s="295">
        <f t="shared" si="1"/>
        <v>4.95</v>
      </c>
      <c r="E32" s="296" t="str">
        <f t="shared" si="2"/>
        <v>1-07</v>
      </c>
      <c r="F32" s="16" t="str">
        <f t="shared" si="3"/>
        <v>Review positioning of SC function within the organogram</v>
      </c>
      <c r="G32" s="16"/>
      <c r="H32" s="297"/>
      <c r="I32" s="288">
        <f t="shared" si="4"/>
        <v>0.73333333333333339</v>
      </c>
    </row>
    <row r="33" spans="2:9">
      <c r="B33" s="54">
        <v>21</v>
      </c>
      <c r="C33" s="296">
        <f t="shared" si="0"/>
        <v>21</v>
      </c>
      <c r="D33" s="295">
        <f t="shared" si="1"/>
        <v>4.95</v>
      </c>
      <c r="E33" s="296" t="str">
        <f t="shared" si="2"/>
        <v>1-18</v>
      </c>
      <c r="F33" s="16" t="str">
        <f t="shared" si="3"/>
        <v>Draft and implement a retention strategy</v>
      </c>
      <c r="G33" s="16"/>
      <c r="H33" s="297"/>
      <c r="I33" s="288">
        <f t="shared" si="4"/>
        <v>0.73333333333333339</v>
      </c>
    </row>
    <row r="34" spans="2:9">
      <c r="B34" s="54">
        <v>22</v>
      </c>
      <c r="C34" s="296">
        <f t="shared" si="0"/>
        <v>22</v>
      </c>
      <c r="D34" s="295">
        <f t="shared" si="1"/>
        <v>4.95</v>
      </c>
      <c r="E34" s="296" t="str">
        <f t="shared" si="2"/>
        <v>2-07</v>
      </c>
      <c r="F34" s="16" t="str">
        <f t="shared" si="3"/>
        <v>Integrate SC into the curricula of health care degree programs</v>
      </c>
      <c r="G34" s="16"/>
      <c r="H34" s="297"/>
      <c r="I34" s="288">
        <f t="shared" si="4"/>
        <v>0.73333333333333339</v>
      </c>
    </row>
    <row r="35" spans="2:9">
      <c r="B35" s="54">
        <v>23</v>
      </c>
      <c r="C35" s="296">
        <f t="shared" si="0"/>
        <v>23</v>
      </c>
      <c r="D35" s="295">
        <f t="shared" si="1"/>
        <v>4.95</v>
      </c>
      <c r="E35" s="296" t="str">
        <f t="shared" si="2"/>
        <v>3-07</v>
      </c>
      <c r="F35" s="16" t="str">
        <f t="shared" si="3"/>
        <v>Develop policies to address anti-discrimination</v>
      </c>
      <c r="G35" s="16"/>
      <c r="H35" s="297"/>
      <c r="I35" s="288">
        <f t="shared" si="4"/>
        <v>0.73333333333333339</v>
      </c>
    </row>
    <row r="36" spans="2:9">
      <c r="B36" s="54">
        <v>24</v>
      </c>
      <c r="C36" s="296">
        <f t="shared" si="0"/>
        <v>24</v>
      </c>
      <c r="D36" s="295">
        <f t="shared" si="1"/>
        <v>4.95</v>
      </c>
      <c r="E36" s="296" t="str">
        <f t="shared" si="2"/>
        <v>3-18</v>
      </c>
      <c r="F36" s="16" t="str">
        <f t="shared" si="3"/>
        <v>Ensure all tools and equipment are in good condition</v>
      </c>
      <c r="G36" s="16"/>
      <c r="H36" s="297"/>
      <c r="I36" s="288">
        <f t="shared" si="4"/>
        <v>0.73333333333333339</v>
      </c>
    </row>
    <row r="37" spans="2:9">
      <c r="B37" s="54">
        <v>25</v>
      </c>
      <c r="C37" s="296">
        <f t="shared" si="0"/>
        <v>25</v>
      </c>
      <c r="D37" s="295">
        <f t="shared" si="1"/>
        <v>4.95</v>
      </c>
      <c r="E37" s="296" t="str">
        <f t="shared" si="2"/>
        <v>4-07</v>
      </c>
      <c r="F37" s="16" t="str">
        <f t="shared" si="3"/>
        <v>Develop a formal recognition program for SC staff</v>
      </c>
      <c r="G37" s="16"/>
      <c r="H37" s="297"/>
      <c r="I37" s="288">
        <f t="shared" si="4"/>
        <v>0.73333333333333339</v>
      </c>
    </row>
    <row r="38" spans="2:9">
      <c r="B38" s="54">
        <v>26</v>
      </c>
      <c r="C38" s="296">
        <f t="shared" si="0"/>
        <v>26</v>
      </c>
      <c r="D38" s="295">
        <f t="shared" si="1"/>
        <v>4.5</v>
      </c>
      <c r="E38" s="296" t="str">
        <f t="shared" si="2"/>
        <v>1-01</v>
      </c>
      <c r="F38" s="16" t="str">
        <f t="shared" si="3"/>
        <v>Develop an effective transparent recruitment system</v>
      </c>
      <c r="G38" s="16"/>
      <c r="H38" s="297"/>
      <c r="I38" s="288">
        <f t="shared" si="4"/>
        <v>0.66666666666666663</v>
      </c>
    </row>
    <row r="39" spans="2:9">
      <c r="B39" s="54">
        <v>27</v>
      </c>
      <c r="C39" s="296">
        <f t="shared" si="0"/>
        <v>27</v>
      </c>
      <c r="D39" s="295">
        <f t="shared" si="1"/>
        <v>4.5</v>
      </c>
      <c r="E39" s="296" t="str">
        <f t="shared" si="2"/>
        <v>1-06</v>
      </c>
      <c r="F39" s="16" t="str">
        <f t="shared" si="3"/>
        <v>Review the SC staff structure periodically</v>
      </c>
      <c r="G39" s="16"/>
      <c r="H39" s="297"/>
      <c r="I39" s="288">
        <f t="shared" si="4"/>
        <v>0.66666666666666663</v>
      </c>
    </row>
    <row r="40" spans="2:9">
      <c r="B40" s="54">
        <v>28</v>
      </c>
      <c r="C40" s="296">
        <f t="shared" si="0"/>
        <v>28</v>
      </c>
      <c r="D40" s="295">
        <f t="shared" si="1"/>
        <v>4.5</v>
      </c>
      <c r="E40" s="296" t="str">
        <f t="shared" si="2"/>
        <v>1-17</v>
      </c>
      <c r="F40" s="16" t="str">
        <f t="shared" si="3"/>
        <v>Transition non-permanent to permanent SC positions</v>
      </c>
      <c r="G40" s="16"/>
      <c r="H40" s="297"/>
      <c r="I40" s="288">
        <f t="shared" si="4"/>
        <v>0.66666666666666663</v>
      </c>
    </row>
    <row r="41" spans="2:9">
      <c r="B41" s="54">
        <v>29</v>
      </c>
      <c r="C41" s="296">
        <f t="shared" si="0"/>
        <v>29</v>
      </c>
      <c r="D41" s="295">
        <f t="shared" si="1"/>
        <v>4.5</v>
      </c>
      <c r="E41" s="296" t="str">
        <f t="shared" si="2"/>
        <v>2-06</v>
      </c>
      <c r="F41" s="16" t="str">
        <f t="shared" si="3"/>
        <v>Develop pre-service training opportunities</v>
      </c>
      <c r="G41" s="16"/>
      <c r="H41" s="297"/>
      <c r="I41" s="288">
        <f t="shared" si="4"/>
        <v>0.66666666666666663</v>
      </c>
    </row>
    <row r="42" spans="2:9">
      <c r="B42" s="54">
        <v>30</v>
      </c>
      <c r="C42" s="296">
        <f t="shared" si="0"/>
        <v>30</v>
      </c>
      <c r="D42" s="295">
        <f t="shared" si="1"/>
        <v>4.5</v>
      </c>
      <c r="E42" s="296" t="str">
        <f t="shared" si="2"/>
        <v>2-17</v>
      </c>
      <c r="F42" s="16" t="str">
        <f t="shared" si="3"/>
        <v>Link professional development with career progression</v>
      </c>
      <c r="G42" s="16"/>
      <c r="H42" s="297"/>
      <c r="I42" s="288">
        <f t="shared" si="4"/>
        <v>0.66666666666666663</v>
      </c>
    </row>
    <row r="43" spans="2:9">
      <c r="B43" s="54">
        <v>31</v>
      </c>
      <c r="C43" s="296">
        <f t="shared" si="0"/>
        <v>31</v>
      </c>
      <c r="D43" s="295">
        <f t="shared" si="1"/>
        <v>4.5</v>
      </c>
      <c r="E43" s="296" t="str">
        <f t="shared" si="2"/>
        <v>3-06</v>
      </c>
      <c r="F43" s="16" t="str">
        <f t="shared" si="3"/>
        <v>Familiarise staff with anti-harassment policies</v>
      </c>
      <c r="G43" s="16"/>
      <c r="H43" s="297"/>
      <c r="I43" s="288">
        <f t="shared" si="4"/>
        <v>0.66666666666666663</v>
      </c>
    </row>
    <row r="44" spans="2:9">
      <c r="B44" s="54">
        <v>32</v>
      </c>
      <c r="C44" s="296">
        <f t="shared" si="0"/>
        <v>32</v>
      </c>
      <c r="D44" s="295">
        <f t="shared" si="1"/>
        <v>4.5</v>
      </c>
      <c r="E44" s="296" t="str">
        <f t="shared" si="2"/>
        <v>3-17</v>
      </c>
      <c r="F44" s="16" t="str">
        <f t="shared" si="3"/>
        <v>Develop checklist of required tools and equipment</v>
      </c>
      <c r="G44" s="16"/>
      <c r="H44" s="297"/>
      <c r="I44" s="288">
        <f t="shared" si="4"/>
        <v>0.66666666666666663</v>
      </c>
    </row>
    <row r="45" spans="2:9">
      <c r="B45" s="54">
        <v>33</v>
      </c>
      <c r="C45" s="296">
        <f t="shared" ref="C45:C76" si="5">VLOOKUP($B45,$C$87:$F$162,1,FALSE)</f>
        <v>33</v>
      </c>
      <c r="D45" s="295">
        <f t="shared" ref="D45:D76" si="6">VLOOKUP($B45,$C$87:$F$162,2,FALSE)</f>
        <v>4.5</v>
      </c>
      <c r="E45" s="296" t="str">
        <f t="shared" ref="E45:E76" si="7">VLOOKUP($B45,$C$87:$F$162,3,FALSE)</f>
        <v>4-06</v>
      </c>
      <c r="F45" s="16" t="str">
        <f t="shared" ref="F45:F76" si="8">VLOOKUP($B45,$C$87:$F$162,4,FALSE)</f>
        <v>Train managers in implementing promotion systems</v>
      </c>
      <c r="G45" s="16"/>
      <c r="H45" s="297"/>
      <c r="I45" s="288">
        <f t="shared" si="4"/>
        <v>0.66666666666666663</v>
      </c>
    </row>
    <row r="46" spans="2:9">
      <c r="B46" s="54">
        <v>34</v>
      </c>
      <c r="C46" s="296">
        <f t="shared" si="5"/>
        <v>34</v>
      </c>
      <c r="D46" s="295">
        <f t="shared" si="6"/>
        <v>4.5</v>
      </c>
      <c r="E46" s="296" t="str">
        <f t="shared" si="7"/>
        <v>4-17</v>
      </c>
      <c r="F46" s="16" t="str">
        <f t="shared" si="8"/>
        <v>Orientate new SC staff on their role in the health system</v>
      </c>
      <c r="G46" s="16"/>
      <c r="H46" s="297"/>
      <c r="I46" s="288">
        <f t="shared" si="4"/>
        <v>0.66666666666666663</v>
      </c>
    </row>
    <row r="47" spans="2:9">
      <c r="B47" s="54">
        <v>35</v>
      </c>
      <c r="C47" s="296">
        <f t="shared" si="5"/>
        <v>35</v>
      </c>
      <c r="D47" s="295">
        <f t="shared" si="6"/>
        <v>4.05</v>
      </c>
      <c r="E47" s="296" t="str">
        <f t="shared" si="7"/>
        <v>1-05</v>
      </c>
      <c r="F47" s="16" t="str">
        <f t="shared" si="8"/>
        <v>Establish a formally recognised SC cadre</v>
      </c>
      <c r="G47" s="16"/>
      <c r="H47" s="297"/>
      <c r="I47" s="288">
        <f t="shared" si="4"/>
        <v>0.6</v>
      </c>
    </row>
    <row r="48" spans="2:9">
      <c r="B48" s="54">
        <v>36</v>
      </c>
      <c r="C48" s="296">
        <f t="shared" si="5"/>
        <v>36</v>
      </c>
      <c r="D48" s="295">
        <f t="shared" si="6"/>
        <v>4.05</v>
      </c>
      <c r="E48" s="296" t="str">
        <f t="shared" si="7"/>
        <v>1-16</v>
      </c>
      <c r="F48" s="16" t="str">
        <f t="shared" si="8"/>
        <v>Conduct a salary market analysis</v>
      </c>
      <c r="G48" s="16"/>
      <c r="H48" s="297"/>
      <c r="I48" s="288">
        <f t="shared" si="4"/>
        <v>0.6</v>
      </c>
    </row>
    <row r="49" spans="2:9">
      <c r="B49" s="54">
        <v>37</v>
      </c>
      <c r="C49" s="296">
        <f t="shared" si="5"/>
        <v>37</v>
      </c>
      <c r="D49" s="295">
        <f t="shared" si="6"/>
        <v>4.05</v>
      </c>
      <c r="E49" s="296" t="str">
        <f t="shared" si="7"/>
        <v>2-05</v>
      </c>
      <c r="F49" s="16" t="str">
        <f t="shared" si="8"/>
        <v>Provide access to learning resources for SC staff</v>
      </c>
      <c r="G49" s="16"/>
      <c r="H49" s="297"/>
      <c r="I49" s="288">
        <f t="shared" si="4"/>
        <v>0.6</v>
      </c>
    </row>
    <row r="50" spans="2:9">
      <c r="B50" s="54">
        <v>38</v>
      </c>
      <c r="C50" s="296">
        <f t="shared" si="5"/>
        <v>38</v>
      </c>
      <c r="D50" s="295">
        <f t="shared" si="6"/>
        <v>4.05</v>
      </c>
      <c r="E50" s="296" t="str">
        <f t="shared" si="7"/>
        <v>2-16</v>
      </c>
      <c r="F50" s="16" t="str">
        <f t="shared" si="8"/>
        <v>Establish a SC licensing and accreditation program</v>
      </c>
      <c r="G50" s="16"/>
      <c r="H50" s="297"/>
      <c r="I50" s="288">
        <f t="shared" si="4"/>
        <v>0.6</v>
      </c>
    </row>
    <row r="51" spans="2:9">
      <c r="B51" s="54">
        <v>39</v>
      </c>
      <c r="C51" s="296">
        <f t="shared" si="5"/>
        <v>39</v>
      </c>
      <c r="D51" s="295">
        <f t="shared" si="6"/>
        <v>4.05</v>
      </c>
      <c r="E51" s="296" t="str">
        <f t="shared" si="7"/>
        <v>3-05</v>
      </c>
      <c r="F51" s="16" t="str">
        <f t="shared" si="8"/>
        <v>Develop policies to address anti-harassment</v>
      </c>
      <c r="G51" s="16"/>
      <c r="H51" s="297"/>
      <c r="I51" s="288">
        <f t="shared" si="4"/>
        <v>0.6</v>
      </c>
    </row>
    <row r="52" spans="2:9">
      <c r="B52" s="54">
        <v>40</v>
      </c>
      <c r="C52" s="296">
        <f t="shared" si="5"/>
        <v>40</v>
      </c>
      <c r="D52" s="295">
        <f t="shared" si="6"/>
        <v>4.05</v>
      </c>
      <c r="E52" s="296" t="str">
        <f t="shared" si="7"/>
        <v>3-16</v>
      </c>
      <c r="F52" s="16" t="str">
        <f t="shared" si="8"/>
        <v>Task managers with improving emotional work environment</v>
      </c>
      <c r="G52" s="16"/>
      <c r="H52" s="297"/>
      <c r="I52" s="288">
        <f t="shared" si="4"/>
        <v>0.6</v>
      </c>
    </row>
    <row r="53" spans="2:9">
      <c r="B53" s="54">
        <v>41</v>
      </c>
      <c r="C53" s="296">
        <f t="shared" si="5"/>
        <v>41</v>
      </c>
      <c r="D53" s="295">
        <f t="shared" si="6"/>
        <v>4.05</v>
      </c>
      <c r="E53" s="296" t="str">
        <f t="shared" si="7"/>
        <v>4-05</v>
      </c>
      <c r="F53" s="16" t="str">
        <f t="shared" si="8"/>
        <v>Develop competency-based promotion systems</v>
      </c>
      <c r="G53" s="16"/>
      <c r="H53" s="297"/>
      <c r="I53" s="288">
        <f t="shared" si="4"/>
        <v>0.6</v>
      </c>
    </row>
    <row r="54" spans="2:9">
      <c r="B54" s="54">
        <v>42</v>
      </c>
      <c r="C54" s="296">
        <f t="shared" si="5"/>
        <v>42</v>
      </c>
      <c r="D54" s="295">
        <f t="shared" si="6"/>
        <v>4.05</v>
      </c>
      <c r="E54" s="296" t="str">
        <f t="shared" si="7"/>
        <v>4-16</v>
      </c>
      <c r="F54" s="16" t="str">
        <f t="shared" si="8"/>
        <v>Train managers in delegating decision-making to staff</v>
      </c>
      <c r="G54" s="16"/>
      <c r="H54" s="297"/>
      <c r="I54" s="288">
        <f t="shared" si="4"/>
        <v>0.6</v>
      </c>
    </row>
    <row r="55" spans="2:9">
      <c r="B55" s="54">
        <v>43</v>
      </c>
      <c r="C55" s="296">
        <f t="shared" si="5"/>
        <v>43</v>
      </c>
      <c r="D55" s="295">
        <f t="shared" si="6"/>
        <v>3.6</v>
      </c>
      <c r="E55" s="296" t="str">
        <f t="shared" si="7"/>
        <v>1-04</v>
      </c>
      <c r="F55" s="16" t="str">
        <f t="shared" si="8"/>
        <v>Train staff in principles of effective recruitment</v>
      </c>
      <c r="G55" s="16"/>
      <c r="H55" s="297"/>
      <c r="I55" s="288">
        <f t="shared" si="4"/>
        <v>0.53333333333333333</v>
      </c>
    </row>
    <row r="56" spans="2:9">
      <c r="B56" s="54">
        <v>44</v>
      </c>
      <c r="C56" s="296">
        <f t="shared" si="5"/>
        <v>44</v>
      </c>
      <c r="D56" s="295">
        <f t="shared" si="6"/>
        <v>3.6</v>
      </c>
      <c r="E56" s="296" t="str">
        <f t="shared" si="7"/>
        <v>1-15</v>
      </c>
      <c r="F56" s="16" t="str">
        <f t="shared" si="8"/>
        <v>Link pay scale to required qualifications, competencies</v>
      </c>
      <c r="G56" s="16"/>
      <c r="H56" s="297"/>
      <c r="I56" s="288">
        <f t="shared" si="4"/>
        <v>0.53333333333333333</v>
      </c>
    </row>
    <row r="57" spans="2:9">
      <c r="B57" s="54">
        <v>45</v>
      </c>
      <c r="C57" s="296">
        <f t="shared" si="5"/>
        <v>45</v>
      </c>
      <c r="D57" s="295">
        <f t="shared" si="6"/>
        <v>3.6</v>
      </c>
      <c r="E57" s="296" t="str">
        <f t="shared" si="7"/>
        <v>2-04</v>
      </c>
      <c r="F57" s="16" t="str">
        <f t="shared" si="8"/>
        <v>Ensure high completion rates of staff development plans</v>
      </c>
      <c r="G57" s="16"/>
      <c r="H57" s="297"/>
      <c r="I57" s="288">
        <f t="shared" si="4"/>
        <v>0.53333333333333333</v>
      </c>
    </row>
    <row r="58" spans="2:9">
      <c r="B58" s="54">
        <v>46</v>
      </c>
      <c r="C58" s="296">
        <f t="shared" si="5"/>
        <v>46</v>
      </c>
      <c r="D58" s="295">
        <f t="shared" si="6"/>
        <v>3.6</v>
      </c>
      <c r="E58" s="296" t="str">
        <f t="shared" si="7"/>
        <v>2-15</v>
      </c>
      <c r="F58" s="16" t="str">
        <f t="shared" si="8"/>
        <v>Adopt a recognised SC professional progression framework</v>
      </c>
      <c r="G58" s="16"/>
      <c r="H58" s="297"/>
      <c r="I58" s="288">
        <f t="shared" si="4"/>
        <v>0.53333333333333333</v>
      </c>
    </row>
    <row r="59" spans="2:9">
      <c r="B59" s="54">
        <v>47</v>
      </c>
      <c r="C59" s="296">
        <f t="shared" si="5"/>
        <v>47</v>
      </c>
      <c r="D59" s="295">
        <f t="shared" si="6"/>
        <v>3.6</v>
      </c>
      <c r="E59" s="296" t="str">
        <f t="shared" si="7"/>
        <v>3-04</v>
      </c>
      <c r="F59" s="16" t="str">
        <f t="shared" si="8"/>
        <v>Establish a staff safety and health management system</v>
      </c>
      <c r="G59" s="16"/>
      <c r="H59" s="297"/>
      <c r="I59" s="288">
        <f t="shared" si="4"/>
        <v>0.53333333333333333</v>
      </c>
    </row>
    <row r="60" spans="2:9">
      <c r="B60" s="54">
        <v>48</v>
      </c>
      <c r="C60" s="296">
        <f t="shared" si="5"/>
        <v>48</v>
      </c>
      <c r="D60" s="295">
        <f t="shared" si="6"/>
        <v>3.6</v>
      </c>
      <c r="E60" s="296" t="str">
        <f t="shared" si="7"/>
        <v>3-15</v>
      </c>
      <c r="F60" s="16" t="str">
        <f t="shared" si="8"/>
        <v>Task managers with improving social work environment</v>
      </c>
      <c r="G60" s="16"/>
      <c r="H60" s="297"/>
      <c r="I60" s="288">
        <f t="shared" si="4"/>
        <v>0.53333333333333333</v>
      </c>
    </row>
    <row r="61" spans="2:9">
      <c r="B61" s="54">
        <v>49</v>
      </c>
      <c r="C61" s="296">
        <f t="shared" si="5"/>
        <v>49</v>
      </c>
      <c r="D61" s="295">
        <f t="shared" si="6"/>
        <v>3.6</v>
      </c>
      <c r="E61" s="296" t="str">
        <f t="shared" si="7"/>
        <v>4-04</v>
      </c>
      <c r="F61" s="16" t="str">
        <f t="shared" si="8"/>
        <v>Improve existing performance management system</v>
      </c>
      <c r="G61" s="16"/>
      <c r="H61" s="297"/>
      <c r="I61" s="288">
        <f t="shared" si="4"/>
        <v>0.53333333333333333</v>
      </c>
    </row>
    <row r="62" spans="2:9">
      <c r="B62" s="54">
        <v>50</v>
      </c>
      <c r="C62" s="296">
        <f t="shared" si="5"/>
        <v>50</v>
      </c>
      <c r="D62" s="295">
        <f t="shared" si="6"/>
        <v>3.6</v>
      </c>
      <c r="E62" s="296" t="str">
        <f t="shared" si="7"/>
        <v>4-15</v>
      </c>
      <c r="F62" s="16" t="str">
        <f t="shared" si="8"/>
        <v>Ensure job descriptions include decision making duties</v>
      </c>
      <c r="G62" s="16"/>
      <c r="H62" s="297"/>
      <c r="I62" s="288">
        <f t="shared" si="4"/>
        <v>0.53333333333333333</v>
      </c>
    </row>
    <row r="63" spans="2:9">
      <c r="B63" s="54">
        <v>51</v>
      </c>
      <c r="C63" s="296">
        <f t="shared" si="5"/>
        <v>51</v>
      </c>
      <c r="D63" s="295">
        <f t="shared" si="6"/>
        <v>3.15</v>
      </c>
      <c r="E63" s="296" t="str">
        <f t="shared" si="7"/>
        <v>1-03</v>
      </c>
      <c r="F63" s="16" t="str">
        <f t="shared" si="8"/>
        <v>Develop guideline to document recruitment processes</v>
      </c>
      <c r="G63" s="16"/>
      <c r="H63" s="297"/>
      <c r="I63" s="288">
        <f t="shared" si="4"/>
        <v>0.46666666666666667</v>
      </c>
    </row>
    <row r="64" spans="2:9">
      <c r="B64" s="54">
        <v>52</v>
      </c>
      <c r="C64" s="296">
        <f t="shared" si="5"/>
        <v>52</v>
      </c>
      <c r="D64" s="295">
        <f t="shared" si="6"/>
        <v>3.15</v>
      </c>
      <c r="E64" s="296" t="str">
        <f t="shared" si="7"/>
        <v>1-14</v>
      </c>
      <c r="F64" s="16" t="str">
        <f t="shared" si="8"/>
        <v>Develop a pay scale that links to a career path</v>
      </c>
      <c r="G64" s="16"/>
      <c r="H64" s="297"/>
      <c r="I64" s="288">
        <f t="shared" si="4"/>
        <v>0.46666666666666667</v>
      </c>
    </row>
    <row r="65" spans="2:9">
      <c r="B65" s="54">
        <v>53</v>
      </c>
      <c r="C65" s="296">
        <f t="shared" si="5"/>
        <v>53</v>
      </c>
      <c r="D65" s="295">
        <f t="shared" si="6"/>
        <v>3.15</v>
      </c>
      <c r="E65" s="296" t="str">
        <f t="shared" si="7"/>
        <v>2-03</v>
      </c>
      <c r="F65" s="16" t="str">
        <f t="shared" si="8"/>
        <v>Conduct annual review of staff development plans</v>
      </c>
      <c r="G65" s="16"/>
      <c r="H65" s="297"/>
      <c r="I65" s="288">
        <f t="shared" si="4"/>
        <v>0.46666666666666667</v>
      </c>
    </row>
    <row r="66" spans="2:9">
      <c r="B66" s="54">
        <v>54</v>
      </c>
      <c r="C66" s="296">
        <f t="shared" si="5"/>
        <v>54</v>
      </c>
      <c r="D66" s="295">
        <f t="shared" si="6"/>
        <v>3.15</v>
      </c>
      <c r="E66" s="296" t="str">
        <f t="shared" si="7"/>
        <v>2-14</v>
      </c>
      <c r="F66" s="16" t="str">
        <f t="shared" si="8"/>
        <v>Define a career path that maps all SC positions</v>
      </c>
      <c r="G66" s="16"/>
      <c r="H66" s="297"/>
      <c r="I66" s="288">
        <f t="shared" si="4"/>
        <v>0.46666666666666667</v>
      </c>
    </row>
    <row r="67" spans="2:9">
      <c r="B67" s="54">
        <v>55</v>
      </c>
      <c r="C67" s="296">
        <f t="shared" si="5"/>
        <v>55</v>
      </c>
      <c r="D67" s="295">
        <f t="shared" si="6"/>
        <v>3.15</v>
      </c>
      <c r="E67" s="296" t="str">
        <f t="shared" si="7"/>
        <v>3-03</v>
      </c>
      <c r="F67" s="16" t="str">
        <f t="shared" si="8"/>
        <v>Establish and maintain clean conducive work environment</v>
      </c>
      <c r="G67" s="16"/>
      <c r="H67" s="297"/>
      <c r="I67" s="288">
        <f t="shared" si="4"/>
        <v>0.46666666666666667</v>
      </c>
    </row>
    <row r="68" spans="2:9">
      <c r="B68" s="54">
        <v>56</v>
      </c>
      <c r="C68" s="296">
        <f t="shared" si="5"/>
        <v>56</v>
      </c>
      <c r="D68" s="295">
        <f t="shared" si="6"/>
        <v>3.15</v>
      </c>
      <c r="E68" s="296" t="str">
        <f t="shared" si="7"/>
        <v>3-14</v>
      </c>
      <c r="F68" s="16" t="str">
        <f t="shared" si="8"/>
        <v>Create an optimal emotional and social work environment</v>
      </c>
      <c r="G68" s="16"/>
      <c r="H68" s="297"/>
      <c r="I68" s="288">
        <f t="shared" si="4"/>
        <v>0.46666666666666667</v>
      </c>
    </row>
    <row r="69" spans="2:9">
      <c r="B69" s="54">
        <v>57</v>
      </c>
      <c r="C69" s="296">
        <f t="shared" si="5"/>
        <v>57</v>
      </c>
      <c r="D69" s="295">
        <f t="shared" si="6"/>
        <v>3.15</v>
      </c>
      <c r="E69" s="296" t="str">
        <f t="shared" si="7"/>
        <v>4-03</v>
      </c>
      <c r="F69" s="16" t="str">
        <f t="shared" si="8"/>
        <v>Establish a performance management system</v>
      </c>
      <c r="G69" s="16"/>
      <c r="H69" s="297"/>
      <c r="I69" s="288">
        <f t="shared" si="4"/>
        <v>0.46666666666666667</v>
      </c>
    </row>
    <row r="70" spans="2:9">
      <c r="B70" s="54">
        <v>58</v>
      </c>
      <c r="C70" s="296">
        <f t="shared" si="5"/>
        <v>58</v>
      </c>
      <c r="D70" s="295">
        <f t="shared" si="6"/>
        <v>3.15</v>
      </c>
      <c r="E70" s="296" t="str">
        <f t="shared" si="7"/>
        <v>4-14</v>
      </c>
      <c r="F70" s="16" t="str">
        <f t="shared" si="8"/>
        <v>Ensure job descriptions include reporting structures</v>
      </c>
      <c r="G70" s="16"/>
      <c r="H70" s="297"/>
      <c r="I70" s="288">
        <f t="shared" si="4"/>
        <v>0.46666666666666667</v>
      </c>
    </row>
    <row r="71" spans="2:9">
      <c r="B71" s="54">
        <v>59</v>
      </c>
      <c r="C71" s="296">
        <f t="shared" si="5"/>
        <v>59</v>
      </c>
      <c r="D71" s="295">
        <f t="shared" si="6"/>
        <v>2.7</v>
      </c>
      <c r="E71" s="296" t="str">
        <f t="shared" si="7"/>
        <v>1-02</v>
      </c>
      <c r="F71" s="16" t="str">
        <f t="shared" si="8"/>
        <v>Develop a competency-based recruitment system</v>
      </c>
      <c r="G71" s="16"/>
      <c r="H71" s="297"/>
      <c r="I71" s="288">
        <f t="shared" si="4"/>
        <v>0.4</v>
      </c>
    </row>
    <row r="72" spans="2:9">
      <c r="B72" s="54">
        <v>60</v>
      </c>
      <c r="C72" s="296">
        <f t="shared" si="5"/>
        <v>60</v>
      </c>
      <c r="D72" s="295">
        <f t="shared" si="6"/>
        <v>2.7</v>
      </c>
      <c r="E72" s="296" t="str">
        <f t="shared" si="7"/>
        <v>1-13</v>
      </c>
      <c r="F72" s="16" t="str">
        <f t="shared" si="8"/>
        <v>Support advocacy for SC HR budgetary needs</v>
      </c>
      <c r="G72" s="16"/>
      <c r="H72" s="297"/>
      <c r="I72" s="288">
        <f t="shared" si="4"/>
        <v>0.4</v>
      </c>
    </row>
    <row r="73" spans="2:9">
      <c r="B73" s="54">
        <v>61</v>
      </c>
      <c r="C73" s="296">
        <f t="shared" si="5"/>
        <v>61</v>
      </c>
      <c r="D73" s="295">
        <f t="shared" si="6"/>
        <v>2.7</v>
      </c>
      <c r="E73" s="296" t="str">
        <f t="shared" si="7"/>
        <v>2-02</v>
      </c>
      <c r="F73" s="16" t="str">
        <f t="shared" si="8"/>
        <v>Promote continual professional development for all SC staff</v>
      </c>
      <c r="G73" s="16"/>
      <c r="H73" s="297"/>
      <c r="I73" s="288">
        <f t="shared" si="4"/>
        <v>0.4</v>
      </c>
    </row>
    <row r="74" spans="2:9">
      <c r="B74" s="54">
        <v>62</v>
      </c>
      <c r="C74" s="296">
        <f t="shared" si="5"/>
        <v>62</v>
      </c>
      <c r="D74" s="295">
        <f t="shared" si="6"/>
        <v>2.7</v>
      </c>
      <c r="E74" s="296" t="str">
        <f t="shared" si="7"/>
        <v>2-13</v>
      </c>
      <c r="F74" s="16" t="str">
        <f t="shared" si="8"/>
        <v>Establish a system for self-assessment of SC competencies</v>
      </c>
      <c r="G74" s="16"/>
      <c r="H74" s="297"/>
      <c r="I74" s="288">
        <f t="shared" si="4"/>
        <v>0.4</v>
      </c>
    </row>
    <row r="75" spans="2:9">
      <c r="B75" s="54">
        <v>63</v>
      </c>
      <c r="C75" s="296">
        <f t="shared" si="5"/>
        <v>63</v>
      </c>
      <c r="D75" s="295">
        <f t="shared" si="6"/>
        <v>2.7</v>
      </c>
      <c r="E75" s="296" t="str">
        <f t="shared" si="7"/>
        <v>3-02</v>
      </c>
      <c r="F75" s="16" t="str">
        <f t="shared" si="8"/>
        <v>Familiarise SC staff with occupational safety policies</v>
      </c>
      <c r="G75" s="16"/>
      <c r="H75" s="297"/>
      <c r="I75" s="288">
        <f t="shared" si="4"/>
        <v>0.4</v>
      </c>
    </row>
    <row r="76" spans="2:9">
      <c r="B76" s="54">
        <v>64</v>
      </c>
      <c r="C76" s="296">
        <f t="shared" si="5"/>
        <v>64</v>
      </c>
      <c r="D76" s="295">
        <f t="shared" si="6"/>
        <v>2.7</v>
      </c>
      <c r="E76" s="296" t="str">
        <f t="shared" si="7"/>
        <v>3-13</v>
      </c>
      <c r="F76" s="16" t="str">
        <f t="shared" si="8"/>
        <v>Assess and improve the organisation’s current culture</v>
      </c>
      <c r="G76" s="16"/>
      <c r="H76" s="297"/>
      <c r="I76" s="288">
        <f t="shared" si="4"/>
        <v>0.4</v>
      </c>
    </row>
    <row r="77" spans="2:9">
      <c r="B77" s="54">
        <v>65</v>
      </c>
      <c r="C77" s="296">
        <f t="shared" ref="C77:C85" si="9">VLOOKUP($B77,$C$87:$F$162,1,FALSE)</f>
        <v>65</v>
      </c>
      <c r="D77" s="295">
        <f t="shared" ref="D77:D85" si="10">VLOOKUP($B77,$C$87:$F$162,2,FALSE)</f>
        <v>2.7</v>
      </c>
      <c r="E77" s="296" t="str">
        <f t="shared" ref="E77:E85" si="11">VLOOKUP($B77,$C$87:$F$162,3,FALSE)</f>
        <v>4-02</v>
      </c>
      <c r="F77" s="16" t="str">
        <f t="shared" ref="F77:F85" si="12">VLOOKUP($B77,$C$87:$F$162,4,FALSE)</f>
        <v>Improve existing supportive supervision system</v>
      </c>
      <c r="G77" s="16"/>
      <c r="H77" s="297"/>
      <c r="I77" s="288">
        <f t="shared" si="4"/>
        <v>0.4</v>
      </c>
    </row>
    <row r="78" spans="2:9">
      <c r="B78" s="54">
        <v>66</v>
      </c>
      <c r="C78" s="296">
        <f t="shared" si="9"/>
        <v>66</v>
      </c>
      <c r="D78" s="295">
        <f t="shared" si="10"/>
        <v>2.7</v>
      </c>
      <c r="E78" s="296" t="str">
        <f t="shared" si="11"/>
        <v>4-13</v>
      </c>
      <c r="F78" s="16" t="str">
        <f t="shared" si="12"/>
        <v>Ensure organogram enables SC staff to take decisions</v>
      </c>
      <c r="G78" s="16"/>
      <c r="H78" s="297"/>
      <c r="I78" s="288">
        <f t="shared" si="4"/>
        <v>0.4</v>
      </c>
    </row>
    <row r="79" spans="2:9">
      <c r="B79" s="54">
        <v>67</v>
      </c>
      <c r="C79" s="296">
        <f t="shared" si="9"/>
        <v>67</v>
      </c>
      <c r="D79" s="295">
        <f t="shared" si="10"/>
        <v>2.25</v>
      </c>
      <c r="E79" s="296" t="str">
        <f t="shared" si="11"/>
        <v>1-12</v>
      </c>
      <c r="F79" s="16" t="str">
        <f t="shared" si="12"/>
        <v>Evaluate effectiveness of job advertising media</v>
      </c>
      <c r="G79" s="16"/>
      <c r="H79" s="297"/>
      <c r="I79" s="288">
        <f t="shared" ref="I79:I85" si="13">D79/$D$13</f>
        <v>0.33333333333333331</v>
      </c>
    </row>
    <row r="80" spans="2:9">
      <c r="B80" s="54">
        <v>68</v>
      </c>
      <c r="C80" s="296">
        <f t="shared" si="9"/>
        <v>68</v>
      </c>
      <c r="D80" s="295">
        <f t="shared" si="10"/>
        <v>2.25</v>
      </c>
      <c r="E80" s="296" t="str">
        <f t="shared" si="11"/>
        <v>2-01</v>
      </c>
      <c r="F80" s="16" t="str">
        <f t="shared" si="12"/>
        <v>Develop professional development plans for all SC positions</v>
      </c>
      <c r="G80" s="16"/>
      <c r="H80" s="297"/>
      <c r="I80" s="288">
        <f t="shared" si="13"/>
        <v>0.33333333333333331</v>
      </c>
    </row>
    <row r="81" spans="2:9">
      <c r="B81" s="54">
        <v>69</v>
      </c>
      <c r="C81" s="296">
        <f t="shared" si="9"/>
        <v>69</v>
      </c>
      <c r="D81" s="295">
        <f t="shared" si="10"/>
        <v>2.25</v>
      </c>
      <c r="E81" s="296" t="str">
        <f t="shared" si="11"/>
        <v>2-12</v>
      </c>
      <c r="F81" s="16" t="str">
        <f t="shared" si="12"/>
        <v>Link periodic performance appraisal to skills development</v>
      </c>
      <c r="G81" s="16"/>
      <c r="H81" s="297"/>
      <c r="I81" s="288">
        <f t="shared" si="13"/>
        <v>0.33333333333333331</v>
      </c>
    </row>
    <row r="82" spans="2:9">
      <c r="B82" s="54">
        <v>70</v>
      </c>
      <c r="C82" s="296">
        <f t="shared" si="9"/>
        <v>70</v>
      </c>
      <c r="D82" s="295">
        <f t="shared" si="10"/>
        <v>2.25</v>
      </c>
      <c r="E82" s="296" t="str">
        <f t="shared" si="11"/>
        <v>3-01</v>
      </c>
      <c r="F82" s="16" t="str">
        <f t="shared" si="12"/>
        <v>Develop policies for occupational safety</v>
      </c>
      <c r="G82" s="16"/>
      <c r="H82" s="297"/>
      <c r="I82" s="288">
        <f t="shared" si="13"/>
        <v>0.33333333333333331</v>
      </c>
    </row>
    <row r="83" spans="2:9">
      <c r="B83" s="54">
        <v>71</v>
      </c>
      <c r="C83" s="296">
        <f t="shared" si="9"/>
        <v>71</v>
      </c>
      <c r="D83" s="295">
        <f t="shared" si="10"/>
        <v>2.25</v>
      </c>
      <c r="E83" s="296" t="str">
        <f t="shared" si="11"/>
        <v>3-12</v>
      </c>
      <c r="F83" s="16" t="str">
        <f t="shared" si="12"/>
        <v>Stimulate and reward problem-solving behaviour</v>
      </c>
      <c r="G83" s="16"/>
      <c r="H83" s="297"/>
      <c r="I83" s="288">
        <f t="shared" si="13"/>
        <v>0.33333333333333331</v>
      </c>
    </row>
    <row r="84" spans="2:9">
      <c r="B84" s="54">
        <v>72</v>
      </c>
      <c r="C84" s="296">
        <f t="shared" si="9"/>
        <v>72</v>
      </c>
      <c r="D84" s="295">
        <f t="shared" si="10"/>
        <v>2.25</v>
      </c>
      <c r="E84" s="296" t="str">
        <f t="shared" si="11"/>
        <v>4-01</v>
      </c>
      <c r="F84" s="16" t="str">
        <f t="shared" si="12"/>
        <v>Establish a supportive supervision system</v>
      </c>
      <c r="G84" s="16"/>
      <c r="H84" s="297"/>
      <c r="I84" s="288">
        <f t="shared" si="13"/>
        <v>0.33333333333333331</v>
      </c>
    </row>
    <row r="85" spans="2:9">
      <c r="B85" s="54">
        <v>73</v>
      </c>
      <c r="C85" s="296">
        <f t="shared" si="9"/>
        <v>73</v>
      </c>
      <c r="D85" s="295">
        <f t="shared" si="10"/>
        <v>2.25</v>
      </c>
      <c r="E85" s="296" t="str">
        <f t="shared" si="11"/>
        <v>4-12</v>
      </c>
      <c r="F85" s="16" t="str">
        <f t="shared" si="12"/>
        <v>Ensure supervisors have authority to take disciplinary action</v>
      </c>
      <c r="G85" s="16"/>
      <c r="H85" s="297"/>
      <c r="I85" s="288">
        <f t="shared" si="13"/>
        <v>0.33333333333333331</v>
      </c>
    </row>
    <row r="86" spans="2:9" hidden="1">
      <c r="C86" s="54" t="s">
        <v>700</v>
      </c>
      <c r="D86" s="286" t="s">
        <v>621</v>
      </c>
      <c r="E86" s="54" t="s">
        <v>593</v>
      </c>
      <c r="F86" s="6" t="s">
        <v>427</v>
      </c>
    </row>
    <row r="87" spans="2:9" hidden="1">
      <c r="C87" s="286">
        <f>'EVALUATE Interventions'!Y19</f>
        <v>26</v>
      </c>
      <c r="D87" s="298">
        <f>'EVALUATE Interventions'!U19</f>
        <v>4.5</v>
      </c>
      <c r="E87" s="54" t="str">
        <f>'ALL Interventions'!B6</f>
        <v>1-01</v>
      </c>
      <c r="F87" s="6" t="str">
        <f>'ALL Interventions'!C6</f>
        <v>Develop an effective transparent recruitment system</v>
      </c>
      <c r="G87" s="6" t="str">
        <f>'ALL Interventions'!D6</f>
        <v>Develop an appropriate and transparent recruitment system, based on fair and open competition.</v>
      </c>
    </row>
    <row r="88" spans="2:9" hidden="1">
      <c r="C88" s="286">
        <f>'EVALUATE Interventions'!Y20</f>
        <v>59</v>
      </c>
      <c r="D88" s="298">
        <f>'EVALUATE Interventions'!U20</f>
        <v>2.7</v>
      </c>
      <c r="E88" s="54" t="str">
        <f>'ALL Interventions'!B7</f>
        <v>1-02</v>
      </c>
      <c r="F88" s="6" t="str">
        <f>'ALL Interventions'!C7</f>
        <v>Develop a competency-based recruitment system</v>
      </c>
      <c r="G88" s="6" t="str">
        <f>'ALL Interventions'!D7</f>
        <v>Create the culture to value and support a competency-based recruitment system.</v>
      </c>
    </row>
    <row r="89" spans="2:9" hidden="1">
      <c r="C89" s="286">
        <f>'EVALUATE Interventions'!Y21</f>
        <v>51</v>
      </c>
      <c r="D89" s="298">
        <f>'EVALUATE Interventions'!U21</f>
        <v>3.15</v>
      </c>
      <c r="E89" s="54" t="str">
        <f>'ALL Interventions'!B8</f>
        <v>1-03</v>
      </c>
      <c r="F89" s="6" t="str">
        <f>'ALL Interventions'!C8</f>
        <v>Develop guideline to document recruitment processes</v>
      </c>
      <c r="G89" s="6" t="str">
        <f>'ALL Interventions'!D8</f>
        <v>Develop clear guidelines on how to document hiring processes.</v>
      </c>
    </row>
    <row r="90" spans="2:9" hidden="1">
      <c r="C90" s="286">
        <f>'EVALUATE Interventions'!Y22</f>
        <v>43</v>
      </c>
      <c r="D90" s="298">
        <f>'EVALUATE Interventions'!U22</f>
        <v>3.6</v>
      </c>
      <c r="E90" s="54" t="str">
        <f>'ALL Interventions'!B9</f>
        <v>1-04</v>
      </c>
      <c r="F90" s="6" t="str">
        <f>'ALL Interventions'!C9</f>
        <v>Train staff in principles of effective recruitment</v>
      </c>
      <c r="G90" s="6" t="str">
        <f>'ALL Interventions'!D9</f>
        <v>Train staff in competency-based, fair and open recruitment.</v>
      </c>
    </row>
    <row r="91" spans="2:9" hidden="1">
      <c r="C91" s="286">
        <f>'EVALUATE Interventions'!Y23</f>
        <v>35</v>
      </c>
      <c r="D91" s="298">
        <f>'EVALUATE Interventions'!U23</f>
        <v>4.05</v>
      </c>
      <c r="E91" s="54" t="str">
        <f>'ALL Interventions'!B10</f>
        <v>1-05</v>
      </c>
      <c r="F91" s="6" t="str">
        <f>'ALL Interventions'!C10</f>
        <v>Establish a formally recognised SC cadre</v>
      </c>
      <c r="G91" s="6" t="str">
        <f>'ALL Interventions'!D10</f>
        <v>Develop and establish a formally recognised supply chain cadre.</v>
      </c>
    </row>
    <row r="92" spans="2:9" hidden="1">
      <c r="C92" s="286">
        <f>'EVALUATE Interventions'!Y24</f>
        <v>27</v>
      </c>
      <c r="D92" s="298">
        <f>'EVALUATE Interventions'!U24</f>
        <v>4.5</v>
      </c>
      <c r="E92" s="54" t="str">
        <f>'ALL Interventions'!B11</f>
        <v>1-06</v>
      </c>
      <c r="F92" s="6" t="str">
        <f>'ALL Interventions'!C11</f>
        <v>Review the SC staff structure periodically</v>
      </c>
      <c r="G92" s="6" t="str">
        <f>'ALL Interventions'!D11</f>
        <v>Conduct review of the SC organisational structure (by senior people within the organisation) to ensure that appropriate authority and accountability exist to manage SC end-to-end.</v>
      </c>
    </row>
    <row r="93" spans="2:9" hidden="1">
      <c r="C93" s="286">
        <f>'EVALUATE Interventions'!Y25</f>
        <v>20</v>
      </c>
      <c r="D93" s="298">
        <f>'EVALUATE Interventions'!U25</f>
        <v>4.95</v>
      </c>
      <c r="E93" s="54" t="str">
        <f>'ALL Interventions'!B12</f>
        <v>1-07</v>
      </c>
      <c r="F93" s="6" t="str">
        <f>'ALL Interventions'!C12</f>
        <v>Review positioning of SC function within the organogram</v>
      </c>
      <c r="G93" s="6" t="str">
        <f>'ALL Interventions'!D12</f>
        <v>Conduct advocacy to ensure that the organisational structure, within which the SC is positioned, is appropriate and allows adequate authority for effective operation (For example, advocate for why a particular department would operate more effectively as a division).</v>
      </c>
    </row>
    <row r="94" spans="2:9" hidden="1">
      <c r="C94" s="286">
        <f>'EVALUATE Interventions'!Y26</f>
        <v>14</v>
      </c>
      <c r="D94" s="298">
        <f>'EVALUATE Interventions'!U26</f>
        <v>5.4</v>
      </c>
      <c r="E94" s="54" t="str">
        <f>'ALL Interventions'!B13</f>
        <v>1-08</v>
      </c>
      <c r="F94" s="6" t="str">
        <f>'ALL Interventions'!C13</f>
        <v>Develop an industry standard job description format</v>
      </c>
      <c r="G94" s="6" t="str">
        <f>'ALL Interventions'!D13</f>
        <v>Develop a professional format for job descriptions for SC functions for the different levels of the health system. Industry standard sets forth that job descriptions should include the following minimum components: (1) identifiers (e.g., job title, to whom position reports, department in which position exists, and job location); (2) responsibilities; (3) qualifications; (4) terms of employment; and if applicable, (5) special conditions. The standard may need to be adjusted for local context and/or within civil service protocols.</v>
      </c>
    </row>
    <row r="95" spans="2:9" hidden="1">
      <c r="C95" s="286">
        <f>'EVALUATE Interventions'!Y27</f>
        <v>9</v>
      </c>
      <c r="D95" s="298">
        <f>'EVALUATE Interventions'!U27</f>
        <v>5.85</v>
      </c>
      <c r="E95" s="54" t="str">
        <f>'ALL Interventions'!B14</f>
        <v>1-09</v>
      </c>
      <c r="F95" s="6" t="str">
        <f>'ALL Interventions'!C14</f>
        <v>Develop professional job descriptions for all SC positions</v>
      </c>
      <c r="G95" s="6" t="str">
        <f>'ALL Interventions'!D14</f>
        <v>Develop job descriptions for every position using a well-developed, thorough template and identify precise qualifications.</v>
      </c>
    </row>
    <row r="96" spans="2:9" hidden="1">
      <c r="C96" s="286">
        <f>'EVALUATE Interventions'!Y28</f>
        <v>1</v>
      </c>
      <c r="D96" s="298">
        <f>'EVALUATE Interventions'!U28</f>
        <v>6.75</v>
      </c>
      <c r="E96" s="54" t="str">
        <f>'ALL Interventions'!B15</f>
        <v>1-10</v>
      </c>
      <c r="F96" s="6" t="str">
        <f>'ALL Interventions'!C15</f>
        <v>Develop a review process for job descriptions</v>
      </c>
      <c r="G96" s="6" t="str">
        <f>'ALL Interventions'!D15</f>
        <v>Create a review and approval process for creating and updating job descriptions. Review job descriptions against the local context and adapt/improve as appropriate.</v>
      </c>
    </row>
    <row r="97" spans="3:7" hidden="1">
      <c r="C97" s="286">
        <f>'EVALUATE Interventions'!Y29</f>
        <v>5</v>
      </c>
      <c r="D97" s="298">
        <f>'EVALUATE Interventions'!U29</f>
        <v>6.3</v>
      </c>
      <c r="E97" s="54" t="str">
        <f>'ALL Interventions'!B16</f>
        <v>1-11</v>
      </c>
      <c r="F97" s="6" t="str">
        <f>'ALL Interventions'!C16</f>
        <v>Publish job advertisements in the appropriate forums</v>
      </c>
      <c r="G97" s="6" t="str">
        <f>'ALL Interventions'!D16</f>
        <v>Widely disseminate effectively written job advertisements in the appropriate forums.</v>
      </c>
    </row>
    <row r="98" spans="3:7" hidden="1">
      <c r="C98" s="286">
        <f>'EVALUATE Interventions'!Y30</f>
        <v>67</v>
      </c>
      <c r="D98" s="298">
        <f>'EVALUATE Interventions'!U30</f>
        <v>2.25</v>
      </c>
      <c r="E98" s="54" t="str">
        <f>'ALL Interventions'!B17</f>
        <v>1-12</v>
      </c>
      <c r="F98" s="6" t="str">
        <f>'ALL Interventions'!C17</f>
        <v>Evaluate effectiveness of job advertising media</v>
      </c>
      <c r="G98" s="6" t="str">
        <f>'ALL Interventions'!D17</f>
        <v>Evaluate which outlets (e.g., newspaper, social media, trade publications, schools, referrals, online sites) produce the most applicants who meet qualifications.</v>
      </c>
    </row>
    <row r="99" spans="3:7" hidden="1">
      <c r="C99" s="286">
        <f>'EVALUATE Interventions'!Y31</f>
        <v>60</v>
      </c>
      <c r="D99" s="298">
        <f>'EVALUATE Interventions'!U31</f>
        <v>2.7</v>
      </c>
      <c r="E99" s="54" t="str">
        <f>'ALL Interventions'!B18</f>
        <v>1-13</v>
      </c>
      <c r="F99" s="6" t="str">
        <f>'ALL Interventions'!C18</f>
        <v>Support advocacy for SC HR budgetary needs</v>
      </c>
      <c r="G99" s="6" t="str">
        <f>'ALL Interventions'!D18</f>
        <v>Support advocacy for SC HR budgetary needs, ensuring that funding is available for an effective SC operation.</v>
      </c>
    </row>
    <row r="100" spans="3:7" hidden="1">
      <c r="C100" s="286">
        <f>'EVALUATE Interventions'!Y32</f>
        <v>52</v>
      </c>
      <c r="D100" s="298">
        <f>'EVALUATE Interventions'!U32</f>
        <v>3.15</v>
      </c>
      <c r="E100" s="54" t="str">
        <f>'ALL Interventions'!B19</f>
        <v>1-14</v>
      </c>
      <c r="F100" s="6" t="str">
        <f>'ALL Interventions'!C19</f>
        <v>Develop a pay scale that links to a career path</v>
      </c>
      <c r="G100" s="6" t="str">
        <f>'ALL Interventions'!D19</f>
        <v>Ensure that career progression is matched by incrementing pay scales.</v>
      </c>
    </row>
    <row r="101" spans="3:7" hidden="1">
      <c r="C101" s="286">
        <f>'EVALUATE Interventions'!Y33</f>
        <v>44</v>
      </c>
      <c r="D101" s="298">
        <f>'EVALUATE Interventions'!U33</f>
        <v>3.6</v>
      </c>
      <c r="E101" s="54" t="str">
        <f>'ALL Interventions'!B20</f>
        <v>1-15</v>
      </c>
      <c r="F101" s="6" t="str">
        <f>'ALL Interventions'!C20</f>
        <v>Link pay scale to required qualifications, competencies</v>
      </c>
      <c r="G101" s="6" t="str">
        <f>'ALL Interventions'!D20</f>
        <v>Develop a pay scale that links to required qualifications/competencies, as well as salary market analysis.</v>
      </c>
    </row>
    <row r="102" spans="3:7" hidden="1">
      <c r="C102" s="286">
        <f>'EVALUATE Interventions'!Y34</f>
        <v>36</v>
      </c>
      <c r="D102" s="298">
        <f>'EVALUATE Interventions'!U34</f>
        <v>4.05</v>
      </c>
      <c r="E102" s="54" t="str">
        <f>'ALL Interventions'!B21</f>
        <v>1-16</v>
      </c>
      <c r="F102" s="6" t="str">
        <f>'ALL Interventions'!C21</f>
        <v>Conduct a salary market analysis</v>
      </c>
      <c r="G102" s="6" t="str">
        <f>'ALL Interventions'!D21</f>
        <v>Conduct salary market analysis (i.e., evaluating market rates for similar positions in similar locations).</v>
      </c>
    </row>
    <row r="103" spans="3:7" hidden="1">
      <c r="C103" s="286">
        <f>'EVALUATE Interventions'!Y35</f>
        <v>28</v>
      </c>
      <c r="D103" s="298">
        <f>'EVALUATE Interventions'!U35</f>
        <v>4.5</v>
      </c>
      <c r="E103" s="54" t="str">
        <f>'ALL Interventions'!B22</f>
        <v>1-17</v>
      </c>
      <c r="F103" s="6" t="str">
        <f>'ALL Interventions'!C22</f>
        <v>Transition non-permanent to permanent SC positions</v>
      </c>
      <c r="G103" s="6" t="str">
        <f>'ALL Interventions'!D22</f>
        <v>Conduct advocacy to transition non-permanent supply chain positions to officially permanent positions (this includes contractors and temporary positions).</v>
      </c>
    </row>
    <row r="104" spans="3:7" hidden="1">
      <c r="C104" s="286">
        <f>'EVALUATE Interventions'!Y36</f>
        <v>21</v>
      </c>
      <c r="D104" s="298">
        <f>'EVALUATE Interventions'!U36</f>
        <v>4.95</v>
      </c>
      <c r="E104" s="54" t="str">
        <f>'ALL Interventions'!B23</f>
        <v>1-18</v>
      </c>
      <c r="F104" s="6" t="str">
        <f>'ALL Interventions'!C23</f>
        <v>Draft and implement a retention strategy</v>
      </c>
      <c r="G104" s="6" t="str">
        <f>'ALL Interventions'!D23</f>
        <v>Draft and implement a strategy to retain qualified staff.</v>
      </c>
    </row>
    <row r="105" spans="3:7" hidden="1">
      <c r="C105" s="286">
        <f>'EVALUATE Interventions'!Y37</f>
        <v>15</v>
      </c>
      <c r="D105" s="298">
        <f>'EVALUATE Interventions'!U37</f>
        <v>5.4</v>
      </c>
      <c r="E105" s="54" t="str">
        <f>'ALL Interventions'!B24</f>
        <v>1-19</v>
      </c>
      <c r="F105" s="6" t="str">
        <f>'ALL Interventions'!C24</f>
        <v>Promote the SC among students at secondary schools</v>
      </c>
      <c r="G105" s="6" t="str">
        <f>'ALL Interventions'!D24</f>
        <v>Conduct activities that promote interest in and availability of the pharmaceutical supply chain within secondary schools.</v>
      </c>
    </row>
    <row r="106" spans="3:7" hidden="1">
      <c r="C106" s="286">
        <f>'EVALUATE Interventions'!Y38</f>
        <v>10</v>
      </c>
      <c r="D106" s="298">
        <f>'EVALUATE Interventions'!U38</f>
        <v>5.85</v>
      </c>
      <c r="E106" s="54" t="str">
        <f>'ALL Interventions'!B25</f>
        <v>1-20</v>
      </c>
      <c r="F106" s="6" t="str">
        <f>'ALL Interventions'!C25</f>
        <v>Promote the SC in certificate and degree programs</v>
      </c>
      <c r="G106" s="6" t="str">
        <f>'ALL Interventions'!D25</f>
        <v>Conduct activities that promote pharmaceutical supply chain careers among students in supply chain certificate and degree programs.</v>
      </c>
    </row>
    <row r="107" spans="3:7" hidden="1">
      <c r="C107" s="286"/>
      <c r="D107" s="298"/>
    </row>
    <row r="108" spans="3:7" hidden="1">
      <c r="C108" s="286">
        <f>'EVALUATE Interventions'!Y45</f>
        <v>68</v>
      </c>
      <c r="D108" s="298">
        <f>'EVALUATE Interventions'!U45</f>
        <v>2.25</v>
      </c>
      <c r="E108" s="54" t="str">
        <f>'ALL Interventions'!B32</f>
        <v>2-01</v>
      </c>
      <c r="F108" s="6" t="str">
        <f>'ALL Interventions'!C32</f>
        <v>Develop professional development plans for all SC positions</v>
      </c>
      <c r="G108" s="6" t="str">
        <f>'ALL Interventions'!D32</f>
        <v>Put in place staff development plans to support desired staff development.</v>
      </c>
    </row>
    <row r="109" spans="3:7" hidden="1">
      <c r="C109" s="286">
        <f>'EVALUATE Interventions'!Y46</f>
        <v>61</v>
      </c>
      <c r="D109" s="298">
        <f>'EVALUATE Interventions'!U46</f>
        <v>2.7</v>
      </c>
      <c r="E109" s="54" t="str">
        <f>'ALL Interventions'!B33</f>
        <v>2-02</v>
      </c>
      <c r="F109" s="6" t="str">
        <f>'ALL Interventions'!C33</f>
        <v>Promote continual professional development for all SC staff</v>
      </c>
      <c r="G109" s="6" t="str">
        <f>'ALL Interventions'!D33</f>
        <v>Ensure that all staff are informed about their individual staff development plans.</v>
      </c>
    </row>
    <row r="110" spans="3:7" hidden="1">
      <c r="C110" s="286">
        <f>'EVALUATE Interventions'!Y47</f>
        <v>53</v>
      </c>
      <c r="D110" s="298">
        <f>'EVALUATE Interventions'!U47</f>
        <v>3.15</v>
      </c>
      <c r="E110" s="54" t="str">
        <f>'ALL Interventions'!B34</f>
        <v>2-03</v>
      </c>
      <c r="F110" s="6" t="str">
        <f>'ALL Interventions'!C34</f>
        <v>Conduct annual review of staff development plans</v>
      </c>
      <c r="G110" s="6" t="str">
        <f>'ALL Interventions'!D34</f>
        <v>Implement a process for annual review of staff development plans.</v>
      </c>
    </row>
    <row r="111" spans="3:7" hidden="1">
      <c r="C111" s="286">
        <f>'EVALUATE Interventions'!Y48</f>
        <v>45</v>
      </c>
      <c r="D111" s="298">
        <f>'EVALUATE Interventions'!U48</f>
        <v>3.6</v>
      </c>
      <c r="E111" s="54" t="str">
        <f>'ALL Interventions'!B35</f>
        <v>2-04</v>
      </c>
      <c r="F111" s="6" t="str">
        <f>'ALL Interventions'!C35</f>
        <v>Ensure high completion rates of staff development plans</v>
      </c>
      <c r="G111" s="6" t="str">
        <f>'ALL Interventions'!D35</f>
        <v>Conduct activities to increase the completion rate of staff development plans, by providing opportunities for staff to meet requirements in their development plans.</v>
      </c>
    </row>
    <row r="112" spans="3:7" hidden="1">
      <c r="C112" s="286">
        <f>'EVALUATE Interventions'!Y49</f>
        <v>37</v>
      </c>
      <c r="D112" s="298">
        <f>'EVALUATE Interventions'!U49</f>
        <v>4.05</v>
      </c>
      <c r="E112" s="54" t="str">
        <f>'ALL Interventions'!B36</f>
        <v>2-05</v>
      </c>
      <c r="F112" s="6" t="str">
        <f>'ALL Interventions'!C36</f>
        <v>Provide access to learning resources for SC staff</v>
      </c>
      <c r="G112" s="6" t="str">
        <f>'ALL Interventions'!D36</f>
        <v>Improve access to and monitoring of tools for SC workers to use, to gain competence, such as books, courses, rotations etc.</v>
      </c>
    </row>
    <row r="113" spans="3:7" hidden="1">
      <c r="C113" s="286">
        <f>'EVALUATE Interventions'!Y50</f>
        <v>29</v>
      </c>
      <c r="D113" s="298">
        <f>'EVALUATE Interventions'!U50</f>
        <v>4.5</v>
      </c>
      <c r="E113" s="54" t="str">
        <f>'ALL Interventions'!B37</f>
        <v>2-06</v>
      </c>
      <c r="F113" s="6" t="str">
        <f>'ALL Interventions'!C37</f>
        <v>Develop pre-service training opportunities</v>
      </c>
      <c r="G113" s="6" t="str">
        <f>'ALL Interventions'!D37</f>
        <v>Create preservice training opportunities for SC personnel in both the public and private sectors.</v>
      </c>
    </row>
    <row r="114" spans="3:7" hidden="1">
      <c r="C114" s="286">
        <f>'EVALUATE Interventions'!Y51</f>
        <v>22</v>
      </c>
      <c r="D114" s="298">
        <f>'EVALUATE Interventions'!U51</f>
        <v>4.95</v>
      </c>
      <c r="E114" s="54" t="str">
        <f>'ALL Interventions'!B38</f>
        <v>2-07</v>
      </c>
      <c r="F114" s="6" t="str">
        <f>'ALL Interventions'!C38</f>
        <v>Integrate SC into the curricula of health care degree programs</v>
      </c>
      <c r="G114" s="6" t="str">
        <f>'ALL Interventions'!D38</f>
        <v>Integrate SC into the preservice curriculum and include SC coursework in health care degree programs (e.g., nursing, medical, laboratory, pharmacy, and health policy).</v>
      </c>
    </row>
    <row r="115" spans="3:7" hidden="1">
      <c r="C115" s="286">
        <f>'EVALUATE Interventions'!Y52</f>
        <v>16</v>
      </c>
      <c r="D115" s="298">
        <f>'EVALUATE Interventions'!U52</f>
        <v>5.4</v>
      </c>
      <c r="E115" s="54" t="str">
        <f>'ALL Interventions'!B39</f>
        <v>2-08</v>
      </c>
      <c r="F115" s="6" t="str">
        <f>'ALL Interventions'!C39</f>
        <v>Include pharmaceutics in existing SC degree programs</v>
      </c>
      <c r="G115" s="6" t="str">
        <f>'ALL Interventions'!D39</f>
        <v>Include pharmaceutical-specific coursework in existing SC degree programs.</v>
      </c>
    </row>
    <row r="116" spans="3:7" hidden="1">
      <c r="C116" s="286">
        <f>'EVALUATE Interventions'!Y53</f>
        <v>11</v>
      </c>
      <c r="D116" s="298">
        <f>'EVALUATE Interventions'!U53</f>
        <v>5.85</v>
      </c>
      <c r="E116" s="54" t="str">
        <f>'ALL Interventions'!B40</f>
        <v>2-09</v>
      </c>
      <c r="F116" s="6" t="str">
        <f>'ALL Interventions'!C40</f>
        <v>Develop SC-specific certificate and degree programs</v>
      </c>
      <c r="G116" s="6" t="str">
        <f>'ALL Interventions'!D40</f>
        <v>Develop certificate and degree programs, specifically focusing on the supply chain.</v>
      </c>
    </row>
    <row r="117" spans="3:7" hidden="1">
      <c r="C117" s="286">
        <f>'EVALUATE Interventions'!Y54</f>
        <v>6</v>
      </c>
      <c r="D117" s="298">
        <f>'EVALUATE Interventions'!U54</f>
        <v>6.3</v>
      </c>
      <c r="E117" s="54" t="str">
        <f>'ALL Interventions'!B41</f>
        <v>2-10</v>
      </c>
      <c r="F117" s="6" t="str">
        <f>'ALL Interventions'!C41</f>
        <v>Improve coaching programs to address skill gaps</v>
      </c>
      <c r="G117" s="6" t="str">
        <f>'ALL Interventions'!D41</f>
        <v>Improve performance driven coaching programmes, designed to improve the professional's on-the-job performance, typically in the short term, targeting specific skill gaps.</v>
      </c>
    </row>
    <row r="118" spans="3:7" hidden="1">
      <c r="C118" s="286">
        <f>'EVALUATE Interventions'!Y55</f>
        <v>2</v>
      </c>
      <c r="D118" s="298">
        <f>'EVALUATE Interventions'!U55</f>
        <v>6.75</v>
      </c>
      <c r="E118" s="54" t="str">
        <f>'ALL Interventions'!B42</f>
        <v>2-11</v>
      </c>
      <c r="F118" s="6" t="str">
        <f>'ALL Interventions'!C42</f>
        <v>Improve mentoring programs to address competency gaps</v>
      </c>
      <c r="G118" s="6" t="str">
        <f>'ALL Interventions'!D42</f>
        <v xml:space="preserve">Improve development-driven mentoring programmes, taking a more holistic approach to career development, addressing identified competency gaps. </v>
      </c>
    </row>
    <row r="119" spans="3:7" hidden="1">
      <c r="C119" s="286">
        <f>'EVALUATE Interventions'!Y56</f>
        <v>69</v>
      </c>
      <c r="D119" s="298">
        <f>'EVALUATE Interventions'!U56</f>
        <v>2.25</v>
      </c>
      <c r="E119" s="54" t="str">
        <f>'ALL Interventions'!B43</f>
        <v>2-12</v>
      </c>
      <c r="F119" s="6" t="str">
        <f>'ALL Interventions'!C43</f>
        <v>Link periodic performance appraisal to skills development</v>
      </c>
      <c r="G119" s="6" t="str">
        <f>'ALL Interventions'!D43</f>
        <v>Ensure that routine performance appraisal leads to identification of skill gaps.</v>
      </c>
    </row>
    <row r="120" spans="3:7" hidden="1">
      <c r="C120" s="286">
        <f>'EVALUATE Interventions'!Y57</f>
        <v>62</v>
      </c>
      <c r="D120" s="298">
        <f>'EVALUATE Interventions'!U57</f>
        <v>2.7</v>
      </c>
      <c r="E120" s="54" t="str">
        <f>'ALL Interventions'!B44</f>
        <v>2-13</v>
      </c>
      <c r="F120" s="6" t="str">
        <f>'ALL Interventions'!C44</f>
        <v>Establish a system for self-assessment of SC competencies</v>
      </c>
      <c r="G120" s="6" t="str">
        <f>'ALL Interventions'!D44</f>
        <v>Establish a system of self-assessment of staff competencies, in addition to formal performance appraisal, with staff and supervisor involvement.</v>
      </c>
    </row>
    <row r="121" spans="3:7" hidden="1">
      <c r="C121" s="286">
        <f>'EVALUATE Interventions'!Y58</f>
        <v>54</v>
      </c>
      <c r="D121" s="298">
        <f>'EVALUATE Interventions'!U58</f>
        <v>3.15</v>
      </c>
      <c r="E121" s="54" t="str">
        <f>'ALL Interventions'!B45</f>
        <v>2-14</v>
      </c>
      <c r="F121" s="6" t="str">
        <f>'ALL Interventions'!C45</f>
        <v>Define a career path that maps all SC positions</v>
      </c>
      <c r="G121" s="6" t="str">
        <f>'ALL Interventions'!D45</f>
        <v>Define a career path within the organisation that maps low-level to upper-level experience.</v>
      </c>
    </row>
    <row r="122" spans="3:7" hidden="1">
      <c r="C122" s="286">
        <f>'EVALUATE Interventions'!Y59</f>
        <v>46</v>
      </c>
      <c r="D122" s="298">
        <f>'EVALUATE Interventions'!U59</f>
        <v>3.6</v>
      </c>
      <c r="E122" s="54" t="str">
        <f>'ALL Interventions'!B46</f>
        <v>2-15</v>
      </c>
      <c r="F122" s="6" t="str">
        <f>'ALL Interventions'!C46</f>
        <v>Adopt a recognised SC professional progression framework</v>
      </c>
      <c r="G122" s="6" t="str">
        <f>'ALL Interventions'!D46</f>
        <v>Link the SC staff structure to a recognised professional progression framework.</v>
      </c>
    </row>
    <row r="123" spans="3:7" hidden="1">
      <c r="C123" s="286">
        <f>'EVALUATE Interventions'!Y60</f>
        <v>38</v>
      </c>
      <c r="D123" s="298">
        <f>'EVALUATE Interventions'!U60</f>
        <v>4.05</v>
      </c>
      <c r="E123" s="54" t="str">
        <f>'ALL Interventions'!B47</f>
        <v>2-16</v>
      </c>
      <c r="F123" s="6" t="str">
        <f>'ALL Interventions'!C47</f>
        <v>Establish a SC licensing and accreditation program</v>
      </c>
      <c r="G123" s="6" t="str">
        <f>'ALL Interventions'!D47</f>
        <v>Establish a licensing and accreditation program for the supply chain.</v>
      </c>
    </row>
    <row r="124" spans="3:7" hidden="1">
      <c r="C124" s="286">
        <f>'EVALUATE Interventions'!Y61</f>
        <v>30</v>
      </c>
      <c r="D124" s="298">
        <f>'EVALUATE Interventions'!U61</f>
        <v>4.5</v>
      </c>
      <c r="E124" s="54" t="str">
        <f>'ALL Interventions'!B48</f>
        <v>2-17</v>
      </c>
      <c r="F124" s="6" t="str">
        <f>'ALL Interventions'!C48</f>
        <v>Link professional development with career progression</v>
      </c>
      <c r="G124" s="6" t="str">
        <f>'ALL Interventions'!D48</f>
        <v>Align continuing professional development/education opportunities with career progression.</v>
      </c>
    </row>
    <row r="125" spans="3:7" hidden="1">
      <c r="C125" s="286"/>
      <c r="D125" s="298"/>
    </row>
    <row r="126" spans="3:7" hidden="1">
      <c r="C126" s="286">
        <f>'EVALUATE Interventions'!Y68</f>
        <v>70</v>
      </c>
      <c r="D126" s="298">
        <f>'EVALUATE Interventions'!U68</f>
        <v>2.25</v>
      </c>
      <c r="E126" s="54" t="str">
        <f>'ALL Interventions'!B55</f>
        <v>3-01</v>
      </c>
      <c r="F126" s="6" t="str">
        <f>'ALL Interventions'!C55</f>
        <v>Develop policies for occupational safety</v>
      </c>
      <c r="G126" s="6" t="str">
        <f>'ALL Interventions'!D55</f>
        <v>Develop occupational safety policies for SC staff, which contribute to improving organisational culture.</v>
      </c>
    </row>
    <row r="127" spans="3:7" hidden="1">
      <c r="C127" s="286">
        <f>'EVALUATE Interventions'!Y69</f>
        <v>63</v>
      </c>
      <c r="D127" s="298">
        <f>'EVALUATE Interventions'!U69</f>
        <v>2.7</v>
      </c>
      <c r="E127" s="54" t="str">
        <f>'ALL Interventions'!B56</f>
        <v>3-02</v>
      </c>
      <c r="F127" s="6" t="str">
        <f>'ALL Interventions'!C56</f>
        <v>Familiarise SC staff with occupational safety policies</v>
      </c>
      <c r="G127" s="6" t="str">
        <f>'ALL Interventions'!D56</f>
        <v>Ensure onboarding or orientation processes to explain and build awareness of existing policies that impact organisation culture, including occupational safety.</v>
      </c>
    </row>
    <row r="128" spans="3:7" hidden="1">
      <c r="C128" s="286">
        <f>'EVALUATE Interventions'!Y70</f>
        <v>55</v>
      </c>
      <c r="D128" s="298">
        <f>'EVALUATE Interventions'!U70</f>
        <v>3.15</v>
      </c>
      <c r="E128" s="54" t="str">
        <f>'ALL Interventions'!B57</f>
        <v>3-03</v>
      </c>
      <c r="F128" s="6" t="str">
        <f>'ALL Interventions'!C57</f>
        <v>Establish and maintain clean conducive work environment</v>
      </c>
      <c r="G128" s="6" t="str">
        <f>'ALL Interventions'!D57</f>
        <v>Establish and maintain a clean and conducive work environment.</v>
      </c>
    </row>
    <row r="129" spans="3:7" hidden="1">
      <c r="C129" s="286">
        <f>'EVALUATE Interventions'!Y71</f>
        <v>47</v>
      </c>
      <c r="D129" s="298">
        <f>'EVALUATE Interventions'!U71</f>
        <v>3.6</v>
      </c>
      <c r="E129" s="54" t="str">
        <f>'ALL Interventions'!B58</f>
        <v>3-04</v>
      </c>
      <c r="F129" s="6" t="str">
        <f>'ALL Interventions'!C58</f>
        <v>Establish a staff safety and health management system</v>
      </c>
      <c r="G129" s="6" t="str">
        <f>'ALL Interventions'!D58</f>
        <v>Establish a system to manage the safety, welfare and health of SC staff.</v>
      </c>
    </row>
    <row r="130" spans="3:7" hidden="1">
      <c r="C130" s="286">
        <f>'EVALUATE Interventions'!Y72</f>
        <v>39</v>
      </c>
      <c r="D130" s="298">
        <f>'EVALUATE Interventions'!U72</f>
        <v>4.05</v>
      </c>
      <c r="E130" s="54" t="str">
        <f>'ALL Interventions'!B59</f>
        <v>3-05</v>
      </c>
      <c r="F130" s="6" t="str">
        <f>'ALL Interventions'!C59</f>
        <v>Develop policies to address anti-harassment</v>
      </c>
      <c r="G130" s="6" t="str">
        <f>'ALL Interventions'!D59</f>
        <v>Develop anti-harassment policies, which contribute to improving organisational culture.</v>
      </c>
    </row>
    <row r="131" spans="3:7" hidden="1">
      <c r="C131" s="286">
        <f>'EVALUATE Interventions'!Y73</f>
        <v>31</v>
      </c>
      <c r="D131" s="298">
        <f>'EVALUATE Interventions'!U73</f>
        <v>4.5</v>
      </c>
      <c r="E131" s="54" t="str">
        <f>'ALL Interventions'!B60</f>
        <v>3-06</v>
      </c>
      <c r="F131" s="6" t="str">
        <f>'ALL Interventions'!C60</f>
        <v>Familiarise staff with anti-harassment policies</v>
      </c>
      <c r="G131" s="6" t="str">
        <f>'ALL Interventions'!D60</f>
        <v>Ensure onboarding and/or orientation processes to explain and build awareness of existing policies that impact organisation culture, including anti-harassment.</v>
      </c>
    </row>
    <row r="132" spans="3:7" hidden="1">
      <c r="C132" s="286">
        <f>'EVALUATE Interventions'!Y74</f>
        <v>23</v>
      </c>
      <c r="D132" s="298">
        <f>'EVALUATE Interventions'!U74</f>
        <v>4.95</v>
      </c>
      <c r="E132" s="54" t="str">
        <f>'ALL Interventions'!B61</f>
        <v>3-07</v>
      </c>
      <c r="F132" s="6" t="str">
        <f>'ALL Interventions'!C61</f>
        <v>Develop policies to address anti-discrimination</v>
      </c>
      <c r="G132" s="6" t="str">
        <f>'ALL Interventions'!D61</f>
        <v>Develop anti-discrimination policies, which contribute to improving organisational culture.</v>
      </c>
    </row>
    <row r="133" spans="3:7" hidden="1">
      <c r="C133" s="286">
        <f>'EVALUATE Interventions'!Y75</f>
        <v>17</v>
      </c>
      <c r="D133" s="298">
        <f>'EVALUATE Interventions'!U75</f>
        <v>5.4</v>
      </c>
      <c r="E133" s="54" t="str">
        <f>'ALL Interventions'!B62</f>
        <v>3-08</v>
      </c>
      <c r="F133" s="6" t="str">
        <f>'ALL Interventions'!C62</f>
        <v>Familiarise staff with anti-discrimination policies</v>
      </c>
      <c r="G133" s="6" t="str">
        <f>'ALL Interventions'!D62</f>
        <v>Ensure onboarding and/or orientation processes to explain and build awareness of existing policies that impact organisation culture, including anti-discrimination.</v>
      </c>
    </row>
    <row r="134" spans="3:7" hidden="1">
      <c r="C134" s="286">
        <f>'EVALUATE Interventions'!Y76</f>
        <v>12</v>
      </c>
      <c r="D134" s="298">
        <f>'EVALUATE Interventions'!U76</f>
        <v>5.85</v>
      </c>
      <c r="E134" s="54" t="str">
        <f>'ALL Interventions'!B63</f>
        <v>3-09</v>
      </c>
      <c r="F134" s="6" t="str">
        <f>'ALL Interventions'!C63</f>
        <v>Train supervisors in workplace policy awareness</v>
      </c>
      <c r="G134" s="6" t="str">
        <f>'ALL Interventions'!D63</f>
        <v>Train supervisors on [1] identify and address harassment and discrimination, [2] follow policies and protocols—including local laws as appropriate—in responding to and reporting harassment/discrimination, [3] establish a zero-tolerance working environment, and [4] mentor their supervisees in all of the above. Note: Such training should explain conduct that violates the anti-harassment policy, the seriousness of the policy, and responsibilities of supervisors when they learn of alleged harassment.</v>
      </c>
    </row>
    <row r="135" spans="3:7" hidden="1">
      <c r="C135" s="286">
        <f>'EVALUATE Interventions'!Y77</f>
        <v>7</v>
      </c>
      <c r="D135" s="298">
        <f>'EVALUATE Interventions'!U77</f>
        <v>6.3</v>
      </c>
      <c r="E135" s="54" t="str">
        <f>'ALL Interventions'!B64</f>
        <v>3-10</v>
      </c>
      <c r="F135" s="6" t="str">
        <f>'ALL Interventions'!C64</f>
        <v>Train supervisors in workplace policy enforcement</v>
      </c>
      <c r="G135" s="6" t="str">
        <f>'ALL Interventions'!D64</f>
        <v>Provide training to supervisors in the skills necessary to implement and enforce workplace policies, including [1] identify and address harassment and discrimination, [2] follow policies and protocols—including local laws as appropriate—in responding to and reporting harassment/discrimination, [4] establish a zero-tolerance working environment, and [5] mentor their supervisees in all of the above. Note: Such training should explain conduct that violates the anti-harassment policy, the seriousness of the policy, and responsibilities of supervisors when they learn of alleged harassment.</v>
      </c>
    </row>
    <row r="136" spans="3:7" hidden="1">
      <c r="C136" s="286">
        <f>'EVALUATE Interventions'!Y78</f>
        <v>3</v>
      </c>
      <c r="D136" s="298">
        <f>'EVALUATE Interventions'!U78</f>
        <v>6.75</v>
      </c>
      <c r="E136" s="54" t="str">
        <f>'ALL Interventions'!B65</f>
        <v>3-11</v>
      </c>
      <c r="F136" s="6" t="str">
        <f>'ALL Interventions'!C65</f>
        <v>Conduct workplace solution-focused leadership coaching</v>
      </c>
      <c r="G136" s="6" t="str">
        <f>'ALL Interventions'!D65</f>
        <v>Conduct workplace solution-focused leadership coaching for aspiring SC staff.</v>
      </c>
    </row>
    <row r="137" spans="3:7" hidden="1">
      <c r="C137" s="286">
        <f>'EVALUATE Interventions'!Y79</f>
        <v>71</v>
      </c>
      <c r="D137" s="298">
        <f>'EVALUATE Interventions'!U79</f>
        <v>2.25</v>
      </c>
      <c r="E137" s="54" t="str">
        <f>'ALL Interventions'!B66</f>
        <v>3-12</v>
      </c>
      <c r="F137" s="6" t="str">
        <f>'ALL Interventions'!C66</f>
        <v>Stimulate and reward problem-solving behaviour</v>
      </c>
      <c r="G137" s="6" t="str">
        <f>'ALL Interventions'!D66</f>
        <v>Implement interventions that reward problem-solving behaviours and outside-the-box approaches.</v>
      </c>
    </row>
    <row r="138" spans="3:7" hidden="1">
      <c r="C138" s="286">
        <f>'EVALUATE Interventions'!Y80</f>
        <v>64</v>
      </c>
      <c r="D138" s="298">
        <f>'EVALUATE Interventions'!U80</f>
        <v>2.7</v>
      </c>
      <c r="E138" s="54" t="str">
        <f>'ALL Interventions'!B67</f>
        <v>3-13</v>
      </c>
      <c r="F138" s="6" t="str">
        <f>'ALL Interventions'!C67</f>
        <v>Assess and improve the organisation’s current culture</v>
      </c>
      <c r="G138" s="6" t="str">
        <f>'ALL Interventions'!D67</f>
        <v>Define and describe the organisation’s current culture as it applies to the SC workforce and consider how it can be improved.</v>
      </c>
    </row>
    <row r="139" spans="3:7" hidden="1">
      <c r="C139" s="286">
        <f>'EVALUATE Interventions'!Y81</f>
        <v>56</v>
      </c>
      <c r="D139" s="298">
        <f>'EVALUATE Interventions'!U81</f>
        <v>3.15</v>
      </c>
      <c r="E139" s="54" t="str">
        <f>'ALL Interventions'!B68</f>
        <v>3-14</v>
      </c>
      <c r="F139" s="6" t="str">
        <f>'ALL Interventions'!C68</f>
        <v>Create an optimal emotional and social work environment</v>
      </c>
      <c r="G139" s="6" t="str">
        <f>'ALL Interventions'!D68</f>
        <v>Identify the optimal emotional and social environment for your organisation and incorporate this vision into management principles or the organisation’s values.</v>
      </c>
    </row>
    <row r="140" spans="3:7" hidden="1">
      <c r="C140" s="286">
        <f>'EVALUATE Interventions'!Y82</f>
        <v>48</v>
      </c>
      <c r="D140" s="298">
        <f>'EVALUATE Interventions'!U82</f>
        <v>3.6</v>
      </c>
      <c r="E140" s="54" t="str">
        <f>'ALL Interventions'!B69</f>
        <v>3-15</v>
      </c>
      <c r="F140" s="6" t="str">
        <f>'ALL Interventions'!C69</f>
        <v>Task managers with improving social work environment</v>
      </c>
      <c r="G140" s="6" t="str">
        <f>'ALL Interventions'!D69</f>
        <v>Ensure supervisors and middle management are responsible for building a conducive and improved social working environment.</v>
      </c>
    </row>
    <row r="141" spans="3:7" hidden="1">
      <c r="C141" s="286">
        <f>'EVALUATE Interventions'!Y83</f>
        <v>40</v>
      </c>
      <c r="D141" s="298">
        <f>'EVALUATE Interventions'!U83</f>
        <v>4.05</v>
      </c>
      <c r="E141" s="54" t="str">
        <f>'ALL Interventions'!B70</f>
        <v>3-16</v>
      </c>
      <c r="F141" s="6" t="str">
        <f>'ALL Interventions'!C70</f>
        <v>Task managers with improving emotional work environment</v>
      </c>
      <c r="G141" s="6" t="str">
        <f>'ALL Interventions'!D70</f>
        <v>Ensure supervisors and middle management are responsible for building a conducive and improved emotional working environment.</v>
      </c>
    </row>
    <row r="142" spans="3:7" hidden="1">
      <c r="C142" s="286">
        <f>'EVALUATE Interventions'!Y84</f>
        <v>32</v>
      </c>
      <c r="D142" s="298">
        <f>'EVALUATE Interventions'!U84</f>
        <v>4.5</v>
      </c>
      <c r="E142" s="54" t="str">
        <f>'ALL Interventions'!B71</f>
        <v>3-17</v>
      </c>
      <c r="F142" s="6" t="str">
        <f>'ALL Interventions'!C71</f>
        <v>Develop checklist of required tools and equipment</v>
      </c>
      <c r="G142" s="6" t="str">
        <f>'ALL Interventions'!D71</f>
        <v>Develop list of required tools and equipment for each level and share with all staff.</v>
      </c>
    </row>
    <row r="143" spans="3:7" hidden="1">
      <c r="C143" s="286">
        <f>'EVALUATE Interventions'!Y85</f>
        <v>24</v>
      </c>
      <c r="D143" s="298">
        <f>'EVALUATE Interventions'!U85</f>
        <v>4.95</v>
      </c>
      <c r="E143" s="54" t="str">
        <f>'ALL Interventions'!B72</f>
        <v>3-18</v>
      </c>
      <c r="F143" s="6" t="str">
        <f>'ALL Interventions'!C72</f>
        <v>Ensure all tools and equipment are in good condition</v>
      </c>
      <c r="G143" s="6" t="str">
        <f>'ALL Interventions'!D72</f>
        <v>Introduce and foster a “checking” culture to confirm agreed tools and equipment are available and functional and used correctly.</v>
      </c>
    </row>
    <row r="144" spans="3:7" hidden="1">
      <c r="C144" s="286">
        <f>'EVALUATE Interventions'!Y86</f>
        <v>18</v>
      </c>
      <c r="D144" s="298">
        <f>'EVALUATE Interventions'!U86</f>
        <v>5.4</v>
      </c>
      <c r="E144" s="54" t="str">
        <f>'ALL Interventions'!B73</f>
        <v>3-19</v>
      </c>
      <c r="F144" s="6" t="str">
        <f>'ALL Interventions'!C73</f>
        <v>Replace missing or defective tools and equipment</v>
      </c>
      <c r="G144" s="6" t="str">
        <f>'ALL Interventions'!D73</f>
        <v>Prepare budget request for the tools and equipment required at all levels and advocate for inclusion of these resources in the budgets.</v>
      </c>
    </row>
    <row r="145" spans="3:7" hidden="1">
      <c r="C145" s="286"/>
      <c r="D145" s="298"/>
    </row>
    <row r="146" spans="3:7" hidden="1">
      <c r="C146" s="286">
        <f>'EVALUATE Interventions'!Y93</f>
        <v>72</v>
      </c>
      <c r="D146" s="298">
        <f>'EVALUATE Interventions'!U93</f>
        <v>2.25</v>
      </c>
      <c r="E146" s="54" t="str">
        <f>'ALL Interventions'!B80</f>
        <v>4-01</v>
      </c>
      <c r="F146" s="6" t="str">
        <f>'ALL Interventions'!C80</f>
        <v>Establish a supportive supervision system</v>
      </c>
      <c r="G146" s="6" t="str">
        <f>'ALL Interventions'!D80</f>
        <v>Establish a supportive supervision system for all SC staff.</v>
      </c>
    </row>
    <row r="147" spans="3:7" hidden="1">
      <c r="C147" s="286">
        <f>'EVALUATE Interventions'!Y94</f>
        <v>65</v>
      </c>
      <c r="D147" s="298">
        <f>'EVALUATE Interventions'!U94</f>
        <v>2.7</v>
      </c>
      <c r="E147" s="54" t="str">
        <f>'ALL Interventions'!B81</f>
        <v>4-02</v>
      </c>
      <c r="F147" s="6" t="str">
        <f>'ALL Interventions'!C81</f>
        <v>Improve existing supportive supervision system</v>
      </c>
      <c r="G147" s="6" t="str">
        <f>'ALL Interventions'!D81</f>
        <v>Improve existing supportive supervision system for SC staff.</v>
      </c>
    </row>
    <row r="148" spans="3:7" hidden="1">
      <c r="C148" s="286">
        <f>'EVALUATE Interventions'!Y95</f>
        <v>57</v>
      </c>
      <c r="D148" s="298">
        <f>'EVALUATE Interventions'!U95</f>
        <v>3.15</v>
      </c>
      <c r="E148" s="54" t="str">
        <f>'ALL Interventions'!B82</f>
        <v>4-03</v>
      </c>
      <c r="F148" s="6" t="str">
        <f>'ALL Interventions'!C82</f>
        <v>Establish a performance management system</v>
      </c>
      <c r="G148" s="6" t="str">
        <f>'ALL Interventions'!D82</f>
        <v>Establish a performance management system for all SC staff.</v>
      </c>
    </row>
    <row r="149" spans="3:7" hidden="1">
      <c r="C149" s="286">
        <f>'EVALUATE Interventions'!Y96</f>
        <v>49</v>
      </c>
      <c r="D149" s="298">
        <f>'EVALUATE Interventions'!U96</f>
        <v>3.6</v>
      </c>
      <c r="E149" s="54" t="str">
        <f>'ALL Interventions'!B83</f>
        <v>4-04</v>
      </c>
      <c r="F149" s="6" t="str">
        <f>'ALL Interventions'!C83</f>
        <v>Improve existing performance management system</v>
      </c>
      <c r="G149" s="6" t="str">
        <f>'ALL Interventions'!D83</f>
        <v>Improve existing performance management system for SC staff.</v>
      </c>
    </row>
    <row r="150" spans="3:7" hidden="1">
      <c r="C150" s="286">
        <f>'EVALUATE Interventions'!Y97</f>
        <v>41</v>
      </c>
      <c r="D150" s="298">
        <f>'EVALUATE Interventions'!U97</f>
        <v>4.05</v>
      </c>
      <c r="E150" s="54" t="str">
        <f>'ALL Interventions'!B84</f>
        <v>4-05</v>
      </c>
      <c r="F150" s="6" t="str">
        <f>'ALL Interventions'!C84</f>
        <v>Develop competency-based promotion systems</v>
      </c>
      <c r="G150" s="6" t="str">
        <f>'ALL Interventions'!D84</f>
        <v>Develop and implement a competency-based promotion system.</v>
      </c>
    </row>
    <row r="151" spans="3:7" hidden="1">
      <c r="C151" s="286">
        <f>'EVALUATE Interventions'!Y98</f>
        <v>33</v>
      </c>
      <c r="D151" s="298">
        <f>'EVALUATE Interventions'!U98</f>
        <v>4.5</v>
      </c>
      <c r="E151" s="54" t="str">
        <f>'ALL Interventions'!B85</f>
        <v>4-06</v>
      </c>
      <c r="F151" s="6" t="str">
        <f>'ALL Interventions'!C85</f>
        <v>Train managers in implementing promotion systems</v>
      </c>
      <c r="G151" s="6" t="str">
        <f>'ALL Interventions'!D85</f>
        <v>Ensure relevant staff members have the skills to implement developed promotion systems.</v>
      </c>
    </row>
    <row r="152" spans="3:7" hidden="1">
      <c r="C152" s="286">
        <f>'EVALUATE Interventions'!Y99</f>
        <v>25</v>
      </c>
      <c r="D152" s="298">
        <f>'EVALUATE Interventions'!U99</f>
        <v>4.95</v>
      </c>
      <c r="E152" s="54" t="str">
        <f>'ALL Interventions'!B86</f>
        <v>4-07</v>
      </c>
      <c r="F152" s="6" t="str">
        <f>'ALL Interventions'!C86</f>
        <v>Develop a formal recognition program for SC staff</v>
      </c>
      <c r="G152" s="6" t="str">
        <f>'ALL Interventions'!D86</f>
        <v>Develop a formal recognition program—that is, determine what accomplishments the program will recognise, e.g., length of service, how often recognition will occur and how employees will be recognised.</v>
      </c>
    </row>
    <row r="153" spans="3:7" hidden="1">
      <c r="C153" s="286">
        <f>'EVALUATE Interventions'!Y100</f>
        <v>19</v>
      </c>
      <c r="D153" s="298">
        <f>'EVALUATE Interventions'!U100</f>
        <v>5.4</v>
      </c>
      <c r="E153" s="54" t="str">
        <f>'ALL Interventions'!B87</f>
        <v>4-08</v>
      </c>
      <c r="F153" s="6" t="str">
        <f>'ALL Interventions'!C87</f>
        <v>Build a supportive environment for staff development</v>
      </c>
      <c r="G153" s="6" t="str">
        <f>'ALL Interventions'!D87</f>
        <v>Build a supportive environment that allows staff to develop competence.</v>
      </c>
    </row>
    <row r="154" spans="3:7" hidden="1">
      <c r="C154" s="286">
        <f>'EVALUATE Interventions'!Y101</f>
        <v>13</v>
      </c>
      <c r="D154" s="298">
        <f>'EVALUATE Interventions'!U101</f>
        <v>5.85</v>
      </c>
      <c r="E154" s="54" t="str">
        <f>'ALL Interventions'!B88</f>
        <v>4-09</v>
      </c>
      <c r="F154" s="6" t="str">
        <f>'ALL Interventions'!C88</f>
        <v>Develop or review financial incentives</v>
      </c>
      <c r="G154" s="6" t="str">
        <f>'ALL Interventions'!D88</f>
        <v>Develop or review financial incentives for SC staff, in terms of salary and allowances, in order to improve staff motivation and satisfaction.</v>
      </c>
    </row>
    <row r="155" spans="3:7" hidden="1">
      <c r="C155" s="286">
        <f>'EVALUATE Interventions'!Y102</f>
        <v>8</v>
      </c>
      <c r="D155" s="298">
        <f>'EVALUATE Interventions'!U102</f>
        <v>6.3</v>
      </c>
      <c r="E155" s="54" t="str">
        <f>'ALL Interventions'!B89</f>
        <v>4-10</v>
      </c>
      <c r="F155" s="6" t="str">
        <f>'ALL Interventions'!C89</f>
        <v>Develop or review non-financial incentives</v>
      </c>
      <c r="G155" s="6" t="str">
        <f>'ALL Interventions'!D89</f>
        <v>Develop or review non-financial incentives for SC staff, such as training opportunities and participation at conferences, in order to improve staff motivation and satisfaction.</v>
      </c>
    </row>
    <row r="156" spans="3:7" hidden="1">
      <c r="C156" s="286">
        <f>'EVALUATE Interventions'!Y103</f>
        <v>4</v>
      </c>
      <c r="D156" s="298">
        <f>'EVALUATE Interventions'!U103</f>
        <v>6.75</v>
      </c>
      <c r="E156" s="54" t="str">
        <f>'ALL Interventions'!B90</f>
        <v>4-11</v>
      </c>
      <c r="F156" s="6" t="str">
        <f>'ALL Interventions'!C90</f>
        <v>Develop or improve progressive disciplinary process</v>
      </c>
      <c r="G156" s="6" t="str">
        <f>'ALL Interventions'!D90</f>
        <v>Develop or improve a progressive disciplinary process, applicable to SC workers.</v>
      </c>
    </row>
    <row r="157" spans="3:7" hidden="1">
      <c r="C157" s="286">
        <f>'EVALUATE Interventions'!Y104</f>
        <v>73</v>
      </c>
      <c r="D157" s="298">
        <f>'EVALUATE Interventions'!U104</f>
        <v>2.25</v>
      </c>
      <c r="E157" s="54" t="str">
        <f>'ALL Interventions'!B91</f>
        <v>4-12</v>
      </c>
      <c r="F157" s="6" t="str">
        <f>'ALL Interventions'!C91</f>
        <v>Ensure supervisors have authority to take disciplinary action</v>
      </c>
      <c r="G157" s="6" t="str">
        <f>'ALL Interventions'!D91</f>
        <v>Reform HR policy to ensure supervisors have authority to take disciplinary actions.</v>
      </c>
    </row>
    <row r="158" spans="3:7" hidden="1">
      <c r="C158" s="286">
        <f>'EVALUATE Interventions'!Y105</f>
        <v>66</v>
      </c>
      <c r="D158" s="298">
        <f>'EVALUATE Interventions'!U105</f>
        <v>2.7</v>
      </c>
      <c r="E158" s="54" t="str">
        <f>'ALL Interventions'!B92</f>
        <v>4-13</v>
      </c>
      <c r="F158" s="6" t="str">
        <f>'ALL Interventions'!C92</f>
        <v>Ensure organogram enables SC staff to take decisions</v>
      </c>
      <c r="G158" s="6" t="str">
        <f>'ALL Interventions'!D92</f>
        <v>Ensure organogram reflects required hierarchy that enables staff to make and implement relevant decisions.</v>
      </c>
    </row>
    <row r="159" spans="3:7" hidden="1">
      <c r="C159" s="286">
        <f>'EVALUATE Interventions'!Y106</f>
        <v>58</v>
      </c>
      <c r="D159" s="298">
        <f>'EVALUATE Interventions'!U106</f>
        <v>3.15</v>
      </c>
      <c r="E159" s="54" t="str">
        <f>'ALL Interventions'!B93</f>
        <v>4-14</v>
      </c>
      <c r="F159" s="6" t="str">
        <f>'ALL Interventions'!C93</f>
        <v>Ensure job descriptions include reporting structures</v>
      </c>
      <c r="G159" s="6" t="str">
        <f>'ALL Interventions'!D93</f>
        <v>Ensure job descriptions include reporting relationships and responsibilities for relevant positions.</v>
      </c>
    </row>
    <row r="160" spans="3:7" hidden="1">
      <c r="C160" s="286">
        <f>'EVALUATE Interventions'!Y107</f>
        <v>50</v>
      </c>
      <c r="D160" s="298">
        <f>'EVALUATE Interventions'!U107</f>
        <v>3.6</v>
      </c>
      <c r="E160" s="54" t="str">
        <f>'ALL Interventions'!B94</f>
        <v>4-15</v>
      </c>
      <c r="F160" s="6" t="str">
        <f>'ALL Interventions'!C94</f>
        <v>Ensure job descriptions include decision making duties</v>
      </c>
      <c r="G160" s="6" t="str">
        <f>'ALL Interventions'!D94</f>
        <v>Ensure job descriptions include decision-making responsibilities for relevant positions.</v>
      </c>
    </row>
    <row r="161" spans="3:7" hidden="1">
      <c r="C161" s="286">
        <f>'EVALUATE Interventions'!Y108</f>
        <v>42</v>
      </c>
      <c r="D161" s="298">
        <f>'EVALUATE Interventions'!U108</f>
        <v>4.05</v>
      </c>
      <c r="E161" s="54" t="str">
        <f>'ALL Interventions'!B95</f>
        <v>4-16</v>
      </c>
      <c r="F161" s="6" t="str">
        <f>'ALL Interventions'!C95</f>
        <v>Train managers in delegating decision-making to staff</v>
      </c>
      <c r="G161" s="6" t="str">
        <f>'ALL Interventions'!D95</f>
        <v>Provide training to managers on adopting management styles that enable workers to make decisions and take ownership for their tasks and success.</v>
      </c>
    </row>
    <row r="162" spans="3:7" hidden="1">
      <c r="C162" s="286">
        <f>'EVALUATE Interventions'!Y109</f>
        <v>34</v>
      </c>
      <c r="D162" s="298">
        <f>'EVALUATE Interventions'!U109</f>
        <v>4.5</v>
      </c>
      <c r="E162" s="54" t="str">
        <f>'ALL Interventions'!B96</f>
        <v>4-17</v>
      </c>
      <c r="F162" s="6" t="str">
        <f>'ALL Interventions'!C96</f>
        <v>Orientate new SC staff on their role in the health system</v>
      </c>
      <c r="G162" s="6" t="str">
        <f>'ALL Interventions'!D96</f>
        <v>Hold staff orientation and onboarding to explain the health systems and the roles of individuals within that system.</v>
      </c>
    </row>
  </sheetData>
  <sheetProtection sheet="1" objects="1" scenarios="1"/>
  <conditionalFormatting sqref="I86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{06E5FD88-935B-45CF-B00F-7DF8425E8140}</x14:id>
        </ext>
      </extLst>
    </cfRule>
  </conditionalFormatting>
  <conditionalFormatting sqref="H13:H85">
    <cfRule type="expression" dxfId="5" priority="3">
      <formula>VALUE(LEFT($E13,1))=1</formula>
    </cfRule>
    <cfRule type="expression" dxfId="4" priority="4">
      <formula>VALUE(LEFT($E13,1))=2</formula>
    </cfRule>
    <cfRule type="expression" dxfId="3" priority="5">
      <formula>VALUE(LEFT($E13,1))=3</formula>
    </cfRule>
    <cfRule type="expression" dxfId="2" priority="8">
      <formula>VALUE(LEFT($E13,1))=4</formula>
    </cfRule>
  </conditionalFormatting>
  <conditionalFormatting sqref="J3 I2">
    <cfRule type="containsText" dxfId="1" priority="1" operator="containsText" text="not">
      <formula>NOT(ISERROR(SEARCH("not",I2)))</formula>
    </cfRule>
  </conditionalFormatting>
  <conditionalFormatting sqref="B13:I85">
    <cfRule type="expression" dxfId="0" priority="2" stopIfTrue="1">
      <formula>$B13&gt;$H$10</formula>
    </cfRule>
  </conditionalFormatting>
  <conditionalFormatting sqref="I13:I85">
    <cfRule type="dataBar" priority="797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{9A306F57-D2CF-4616-84A1-6D5E721A1B3D}</x14:id>
        </ext>
      </extLst>
    </cfRule>
  </conditionalFormatting>
  <dataValidations count="2">
    <dataValidation allowBlank="1" showInputMessage="1" showErrorMessage="1" prompt="test" sqref="F87:F106" xr:uid="{C3911133-8A68-4A42-B0FD-9A194312B093}"/>
    <dataValidation type="whole" allowBlank="1" showInputMessage="1" showErrorMessage="1" prompt="0...73" sqref="H10" xr:uid="{960BD6C8-55DD-4073-8116-6072F8DDC000}">
      <formula1>0</formula1>
      <formula2>73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E5FD88-935B-45CF-B00F-7DF8425E81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I86</xm:sqref>
        </x14:conditionalFormatting>
        <x14:conditionalFormatting xmlns:xm="http://schemas.microsoft.com/office/excel/2006/main">
          <x14:cfRule type="dataBar" id="{9A306F57-D2CF-4616-84A1-6D5E721A1B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I13:I85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C2:AL72"/>
  <sheetViews>
    <sheetView topLeftCell="B1" workbookViewId="0">
      <selection activeCell="D29" sqref="D29"/>
    </sheetView>
  </sheetViews>
  <sheetFormatPr defaultColWidth="9.1796875" defaultRowHeight="14.5"/>
  <cols>
    <col min="1" max="1" width="2.453125" style="81" customWidth="1"/>
    <col min="2" max="2" width="10.7265625" style="81" customWidth="1"/>
    <col min="3" max="3" width="51.54296875" style="83" customWidth="1"/>
    <col min="4" max="7" width="14.453125" style="83" customWidth="1"/>
    <col min="8" max="8" width="5.453125" style="83" customWidth="1"/>
    <col min="9" max="9" width="49.1796875" style="88" customWidth="1"/>
    <col min="10" max="10" width="5.453125" style="87" customWidth="1"/>
    <col min="11" max="16" width="5.453125" style="88" customWidth="1"/>
    <col min="17" max="17" width="11" style="88" customWidth="1"/>
    <col min="18" max="38" width="5.453125" style="83" customWidth="1"/>
    <col min="39" max="262" width="9.1796875" style="81"/>
    <col min="263" max="263" width="2.453125" style="81" customWidth="1"/>
    <col min="264" max="264" width="6.54296875" style="81" customWidth="1"/>
    <col min="265" max="265" width="2.453125" style="81" customWidth="1"/>
    <col min="266" max="288" width="2.26953125" style="81" customWidth="1"/>
    <col min="289" max="518" width="9.1796875" style="81"/>
    <col min="519" max="519" width="2.453125" style="81" customWidth="1"/>
    <col min="520" max="520" width="6.54296875" style="81" customWidth="1"/>
    <col min="521" max="521" width="2.453125" style="81" customWidth="1"/>
    <col min="522" max="544" width="2.26953125" style="81" customWidth="1"/>
    <col min="545" max="774" width="9.1796875" style="81"/>
    <col min="775" max="775" width="2.453125" style="81" customWidth="1"/>
    <col min="776" max="776" width="6.54296875" style="81" customWidth="1"/>
    <col min="777" max="777" width="2.453125" style="81" customWidth="1"/>
    <col min="778" max="800" width="2.26953125" style="81" customWidth="1"/>
    <col min="801" max="1030" width="9.1796875" style="81"/>
    <col min="1031" max="1031" width="2.453125" style="81" customWidth="1"/>
    <col min="1032" max="1032" width="6.54296875" style="81" customWidth="1"/>
    <col min="1033" max="1033" width="2.453125" style="81" customWidth="1"/>
    <col min="1034" max="1056" width="2.26953125" style="81" customWidth="1"/>
    <col min="1057" max="1286" width="9.1796875" style="81"/>
    <col min="1287" max="1287" width="2.453125" style="81" customWidth="1"/>
    <col min="1288" max="1288" width="6.54296875" style="81" customWidth="1"/>
    <col min="1289" max="1289" width="2.453125" style="81" customWidth="1"/>
    <col min="1290" max="1312" width="2.26953125" style="81" customWidth="1"/>
    <col min="1313" max="1542" width="9.1796875" style="81"/>
    <col min="1543" max="1543" width="2.453125" style="81" customWidth="1"/>
    <col min="1544" max="1544" width="6.54296875" style="81" customWidth="1"/>
    <col min="1545" max="1545" width="2.453125" style="81" customWidth="1"/>
    <col min="1546" max="1568" width="2.26953125" style="81" customWidth="1"/>
    <col min="1569" max="1798" width="9.1796875" style="81"/>
    <col min="1799" max="1799" width="2.453125" style="81" customWidth="1"/>
    <col min="1800" max="1800" width="6.54296875" style="81" customWidth="1"/>
    <col min="1801" max="1801" width="2.453125" style="81" customWidth="1"/>
    <col min="1802" max="1824" width="2.26953125" style="81" customWidth="1"/>
    <col min="1825" max="2054" width="9.1796875" style="81"/>
    <col min="2055" max="2055" width="2.453125" style="81" customWidth="1"/>
    <col min="2056" max="2056" width="6.54296875" style="81" customWidth="1"/>
    <col min="2057" max="2057" width="2.453125" style="81" customWidth="1"/>
    <col min="2058" max="2080" width="2.26953125" style="81" customWidth="1"/>
    <col min="2081" max="2310" width="9.1796875" style="81"/>
    <col min="2311" max="2311" width="2.453125" style="81" customWidth="1"/>
    <col min="2312" max="2312" width="6.54296875" style="81" customWidth="1"/>
    <col min="2313" max="2313" width="2.453125" style="81" customWidth="1"/>
    <col min="2314" max="2336" width="2.26953125" style="81" customWidth="1"/>
    <col min="2337" max="2566" width="9.1796875" style="81"/>
    <col min="2567" max="2567" width="2.453125" style="81" customWidth="1"/>
    <col min="2568" max="2568" width="6.54296875" style="81" customWidth="1"/>
    <col min="2569" max="2569" width="2.453125" style="81" customWidth="1"/>
    <col min="2570" max="2592" width="2.26953125" style="81" customWidth="1"/>
    <col min="2593" max="2822" width="9.1796875" style="81"/>
    <col min="2823" max="2823" width="2.453125" style="81" customWidth="1"/>
    <col min="2824" max="2824" width="6.54296875" style="81" customWidth="1"/>
    <col min="2825" max="2825" width="2.453125" style="81" customWidth="1"/>
    <col min="2826" max="2848" width="2.26953125" style="81" customWidth="1"/>
    <col min="2849" max="3078" width="9.1796875" style="81"/>
    <col min="3079" max="3079" width="2.453125" style="81" customWidth="1"/>
    <col min="3080" max="3080" width="6.54296875" style="81" customWidth="1"/>
    <col min="3081" max="3081" width="2.453125" style="81" customWidth="1"/>
    <col min="3082" max="3104" width="2.26953125" style="81" customWidth="1"/>
    <col min="3105" max="3334" width="9.1796875" style="81"/>
    <col min="3335" max="3335" width="2.453125" style="81" customWidth="1"/>
    <col min="3336" max="3336" width="6.54296875" style="81" customWidth="1"/>
    <col min="3337" max="3337" width="2.453125" style="81" customWidth="1"/>
    <col min="3338" max="3360" width="2.26953125" style="81" customWidth="1"/>
    <col min="3361" max="3590" width="9.1796875" style="81"/>
    <col min="3591" max="3591" width="2.453125" style="81" customWidth="1"/>
    <col min="3592" max="3592" width="6.54296875" style="81" customWidth="1"/>
    <col min="3593" max="3593" width="2.453125" style="81" customWidth="1"/>
    <col min="3594" max="3616" width="2.26953125" style="81" customWidth="1"/>
    <col min="3617" max="3846" width="9.1796875" style="81"/>
    <col min="3847" max="3847" width="2.453125" style="81" customWidth="1"/>
    <col min="3848" max="3848" width="6.54296875" style="81" customWidth="1"/>
    <col min="3849" max="3849" width="2.453125" style="81" customWidth="1"/>
    <col min="3850" max="3872" width="2.26953125" style="81" customWidth="1"/>
    <col min="3873" max="4102" width="9.1796875" style="81"/>
    <col min="4103" max="4103" width="2.453125" style="81" customWidth="1"/>
    <col min="4104" max="4104" width="6.54296875" style="81" customWidth="1"/>
    <col min="4105" max="4105" width="2.453125" style="81" customWidth="1"/>
    <col min="4106" max="4128" width="2.26953125" style="81" customWidth="1"/>
    <col min="4129" max="4358" width="9.1796875" style="81"/>
    <col min="4359" max="4359" width="2.453125" style="81" customWidth="1"/>
    <col min="4360" max="4360" width="6.54296875" style="81" customWidth="1"/>
    <col min="4361" max="4361" width="2.453125" style="81" customWidth="1"/>
    <col min="4362" max="4384" width="2.26953125" style="81" customWidth="1"/>
    <col min="4385" max="4614" width="9.1796875" style="81"/>
    <col min="4615" max="4615" width="2.453125" style="81" customWidth="1"/>
    <col min="4616" max="4616" width="6.54296875" style="81" customWidth="1"/>
    <col min="4617" max="4617" width="2.453125" style="81" customWidth="1"/>
    <col min="4618" max="4640" width="2.26953125" style="81" customWidth="1"/>
    <col min="4641" max="4870" width="9.1796875" style="81"/>
    <col min="4871" max="4871" width="2.453125" style="81" customWidth="1"/>
    <col min="4872" max="4872" width="6.54296875" style="81" customWidth="1"/>
    <col min="4873" max="4873" width="2.453125" style="81" customWidth="1"/>
    <col min="4874" max="4896" width="2.26953125" style="81" customWidth="1"/>
    <col min="4897" max="5126" width="9.1796875" style="81"/>
    <col min="5127" max="5127" width="2.453125" style="81" customWidth="1"/>
    <col min="5128" max="5128" width="6.54296875" style="81" customWidth="1"/>
    <col min="5129" max="5129" width="2.453125" style="81" customWidth="1"/>
    <col min="5130" max="5152" width="2.26953125" style="81" customWidth="1"/>
    <col min="5153" max="5382" width="9.1796875" style="81"/>
    <col min="5383" max="5383" width="2.453125" style="81" customWidth="1"/>
    <col min="5384" max="5384" width="6.54296875" style="81" customWidth="1"/>
    <col min="5385" max="5385" width="2.453125" style="81" customWidth="1"/>
    <col min="5386" max="5408" width="2.26953125" style="81" customWidth="1"/>
    <col min="5409" max="5638" width="9.1796875" style="81"/>
    <col min="5639" max="5639" width="2.453125" style="81" customWidth="1"/>
    <col min="5640" max="5640" width="6.54296875" style="81" customWidth="1"/>
    <col min="5641" max="5641" width="2.453125" style="81" customWidth="1"/>
    <col min="5642" max="5664" width="2.26953125" style="81" customWidth="1"/>
    <col min="5665" max="5894" width="9.1796875" style="81"/>
    <col min="5895" max="5895" width="2.453125" style="81" customWidth="1"/>
    <col min="5896" max="5896" width="6.54296875" style="81" customWidth="1"/>
    <col min="5897" max="5897" width="2.453125" style="81" customWidth="1"/>
    <col min="5898" max="5920" width="2.26953125" style="81" customWidth="1"/>
    <col min="5921" max="6150" width="9.1796875" style="81"/>
    <col min="6151" max="6151" width="2.453125" style="81" customWidth="1"/>
    <col min="6152" max="6152" width="6.54296875" style="81" customWidth="1"/>
    <col min="6153" max="6153" width="2.453125" style="81" customWidth="1"/>
    <col min="6154" max="6176" width="2.26953125" style="81" customWidth="1"/>
    <col min="6177" max="6406" width="9.1796875" style="81"/>
    <col min="6407" max="6407" width="2.453125" style="81" customWidth="1"/>
    <col min="6408" max="6408" width="6.54296875" style="81" customWidth="1"/>
    <col min="6409" max="6409" width="2.453125" style="81" customWidth="1"/>
    <col min="6410" max="6432" width="2.26953125" style="81" customWidth="1"/>
    <col min="6433" max="6662" width="9.1796875" style="81"/>
    <col min="6663" max="6663" width="2.453125" style="81" customWidth="1"/>
    <col min="6664" max="6664" width="6.54296875" style="81" customWidth="1"/>
    <col min="6665" max="6665" width="2.453125" style="81" customWidth="1"/>
    <col min="6666" max="6688" width="2.26953125" style="81" customWidth="1"/>
    <col min="6689" max="6918" width="9.1796875" style="81"/>
    <col min="6919" max="6919" width="2.453125" style="81" customWidth="1"/>
    <col min="6920" max="6920" width="6.54296875" style="81" customWidth="1"/>
    <col min="6921" max="6921" width="2.453125" style="81" customWidth="1"/>
    <col min="6922" max="6944" width="2.26953125" style="81" customWidth="1"/>
    <col min="6945" max="7174" width="9.1796875" style="81"/>
    <col min="7175" max="7175" width="2.453125" style="81" customWidth="1"/>
    <col min="7176" max="7176" width="6.54296875" style="81" customWidth="1"/>
    <col min="7177" max="7177" width="2.453125" style="81" customWidth="1"/>
    <col min="7178" max="7200" width="2.26953125" style="81" customWidth="1"/>
    <col min="7201" max="7430" width="9.1796875" style="81"/>
    <col min="7431" max="7431" width="2.453125" style="81" customWidth="1"/>
    <col min="7432" max="7432" width="6.54296875" style="81" customWidth="1"/>
    <col min="7433" max="7433" width="2.453125" style="81" customWidth="1"/>
    <col min="7434" max="7456" width="2.26953125" style="81" customWidth="1"/>
    <col min="7457" max="7686" width="9.1796875" style="81"/>
    <col min="7687" max="7687" width="2.453125" style="81" customWidth="1"/>
    <col min="7688" max="7688" width="6.54296875" style="81" customWidth="1"/>
    <col min="7689" max="7689" width="2.453125" style="81" customWidth="1"/>
    <col min="7690" max="7712" width="2.26953125" style="81" customWidth="1"/>
    <col min="7713" max="7942" width="9.1796875" style="81"/>
    <col min="7943" max="7943" width="2.453125" style="81" customWidth="1"/>
    <col min="7944" max="7944" width="6.54296875" style="81" customWidth="1"/>
    <col min="7945" max="7945" width="2.453125" style="81" customWidth="1"/>
    <col min="7946" max="7968" width="2.26953125" style="81" customWidth="1"/>
    <col min="7969" max="8198" width="9.1796875" style="81"/>
    <col min="8199" max="8199" width="2.453125" style="81" customWidth="1"/>
    <col min="8200" max="8200" width="6.54296875" style="81" customWidth="1"/>
    <col min="8201" max="8201" width="2.453125" style="81" customWidth="1"/>
    <col min="8202" max="8224" width="2.26953125" style="81" customWidth="1"/>
    <col min="8225" max="8454" width="9.1796875" style="81"/>
    <col min="8455" max="8455" width="2.453125" style="81" customWidth="1"/>
    <col min="8456" max="8456" width="6.54296875" style="81" customWidth="1"/>
    <col min="8457" max="8457" width="2.453125" style="81" customWidth="1"/>
    <col min="8458" max="8480" width="2.26953125" style="81" customWidth="1"/>
    <col min="8481" max="8710" width="9.1796875" style="81"/>
    <col min="8711" max="8711" width="2.453125" style="81" customWidth="1"/>
    <col min="8712" max="8712" width="6.54296875" style="81" customWidth="1"/>
    <col min="8713" max="8713" width="2.453125" style="81" customWidth="1"/>
    <col min="8714" max="8736" width="2.26953125" style="81" customWidth="1"/>
    <col min="8737" max="8966" width="9.1796875" style="81"/>
    <col min="8967" max="8967" width="2.453125" style="81" customWidth="1"/>
    <col min="8968" max="8968" width="6.54296875" style="81" customWidth="1"/>
    <col min="8969" max="8969" width="2.453125" style="81" customWidth="1"/>
    <col min="8970" max="8992" width="2.26953125" style="81" customWidth="1"/>
    <col min="8993" max="9222" width="9.1796875" style="81"/>
    <col min="9223" max="9223" width="2.453125" style="81" customWidth="1"/>
    <col min="9224" max="9224" width="6.54296875" style="81" customWidth="1"/>
    <col min="9225" max="9225" width="2.453125" style="81" customWidth="1"/>
    <col min="9226" max="9248" width="2.26953125" style="81" customWidth="1"/>
    <col min="9249" max="9478" width="9.1796875" style="81"/>
    <col min="9479" max="9479" width="2.453125" style="81" customWidth="1"/>
    <col min="9480" max="9480" width="6.54296875" style="81" customWidth="1"/>
    <col min="9481" max="9481" width="2.453125" style="81" customWidth="1"/>
    <col min="9482" max="9504" width="2.26953125" style="81" customWidth="1"/>
    <col min="9505" max="9734" width="9.1796875" style="81"/>
    <col min="9735" max="9735" width="2.453125" style="81" customWidth="1"/>
    <col min="9736" max="9736" width="6.54296875" style="81" customWidth="1"/>
    <col min="9737" max="9737" width="2.453125" style="81" customWidth="1"/>
    <col min="9738" max="9760" width="2.26953125" style="81" customWidth="1"/>
    <col min="9761" max="9990" width="9.1796875" style="81"/>
    <col min="9991" max="9991" width="2.453125" style="81" customWidth="1"/>
    <col min="9992" max="9992" width="6.54296875" style="81" customWidth="1"/>
    <col min="9993" max="9993" width="2.453125" style="81" customWidth="1"/>
    <col min="9994" max="10016" width="2.26953125" style="81" customWidth="1"/>
    <col min="10017" max="10246" width="9.1796875" style="81"/>
    <col min="10247" max="10247" width="2.453125" style="81" customWidth="1"/>
    <col min="10248" max="10248" width="6.54296875" style="81" customWidth="1"/>
    <col min="10249" max="10249" width="2.453125" style="81" customWidth="1"/>
    <col min="10250" max="10272" width="2.26953125" style="81" customWidth="1"/>
    <col min="10273" max="10502" width="9.1796875" style="81"/>
    <col min="10503" max="10503" width="2.453125" style="81" customWidth="1"/>
    <col min="10504" max="10504" width="6.54296875" style="81" customWidth="1"/>
    <col min="10505" max="10505" width="2.453125" style="81" customWidth="1"/>
    <col min="10506" max="10528" width="2.26953125" style="81" customWidth="1"/>
    <col min="10529" max="10758" width="9.1796875" style="81"/>
    <col min="10759" max="10759" width="2.453125" style="81" customWidth="1"/>
    <col min="10760" max="10760" width="6.54296875" style="81" customWidth="1"/>
    <col min="10761" max="10761" width="2.453125" style="81" customWidth="1"/>
    <col min="10762" max="10784" width="2.26953125" style="81" customWidth="1"/>
    <col min="10785" max="11014" width="9.1796875" style="81"/>
    <col min="11015" max="11015" width="2.453125" style="81" customWidth="1"/>
    <col min="11016" max="11016" width="6.54296875" style="81" customWidth="1"/>
    <col min="11017" max="11017" width="2.453125" style="81" customWidth="1"/>
    <col min="11018" max="11040" width="2.26953125" style="81" customWidth="1"/>
    <col min="11041" max="11270" width="9.1796875" style="81"/>
    <col min="11271" max="11271" width="2.453125" style="81" customWidth="1"/>
    <col min="11272" max="11272" width="6.54296875" style="81" customWidth="1"/>
    <col min="11273" max="11273" width="2.453125" style="81" customWidth="1"/>
    <col min="11274" max="11296" width="2.26953125" style="81" customWidth="1"/>
    <col min="11297" max="11526" width="9.1796875" style="81"/>
    <col min="11527" max="11527" width="2.453125" style="81" customWidth="1"/>
    <col min="11528" max="11528" width="6.54296875" style="81" customWidth="1"/>
    <col min="11529" max="11529" width="2.453125" style="81" customWidth="1"/>
    <col min="11530" max="11552" width="2.26953125" style="81" customWidth="1"/>
    <col min="11553" max="11782" width="9.1796875" style="81"/>
    <col min="11783" max="11783" width="2.453125" style="81" customWidth="1"/>
    <col min="11784" max="11784" width="6.54296875" style="81" customWidth="1"/>
    <col min="11785" max="11785" width="2.453125" style="81" customWidth="1"/>
    <col min="11786" max="11808" width="2.26953125" style="81" customWidth="1"/>
    <col min="11809" max="12038" width="9.1796875" style="81"/>
    <col min="12039" max="12039" width="2.453125" style="81" customWidth="1"/>
    <col min="12040" max="12040" width="6.54296875" style="81" customWidth="1"/>
    <col min="12041" max="12041" width="2.453125" style="81" customWidth="1"/>
    <col min="12042" max="12064" width="2.26953125" style="81" customWidth="1"/>
    <col min="12065" max="12294" width="9.1796875" style="81"/>
    <col min="12295" max="12295" width="2.453125" style="81" customWidth="1"/>
    <col min="12296" max="12296" width="6.54296875" style="81" customWidth="1"/>
    <col min="12297" max="12297" width="2.453125" style="81" customWidth="1"/>
    <col min="12298" max="12320" width="2.26953125" style="81" customWidth="1"/>
    <col min="12321" max="12550" width="9.1796875" style="81"/>
    <col min="12551" max="12551" width="2.453125" style="81" customWidth="1"/>
    <col min="12552" max="12552" width="6.54296875" style="81" customWidth="1"/>
    <col min="12553" max="12553" width="2.453125" style="81" customWidth="1"/>
    <col min="12554" max="12576" width="2.26953125" style="81" customWidth="1"/>
    <col min="12577" max="12806" width="9.1796875" style="81"/>
    <col min="12807" max="12807" width="2.453125" style="81" customWidth="1"/>
    <col min="12808" max="12808" width="6.54296875" style="81" customWidth="1"/>
    <col min="12809" max="12809" width="2.453125" style="81" customWidth="1"/>
    <col min="12810" max="12832" width="2.26953125" style="81" customWidth="1"/>
    <col min="12833" max="13062" width="9.1796875" style="81"/>
    <col min="13063" max="13063" width="2.453125" style="81" customWidth="1"/>
    <col min="13064" max="13064" width="6.54296875" style="81" customWidth="1"/>
    <col min="13065" max="13065" width="2.453125" style="81" customWidth="1"/>
    <col min="13066" max="13088" width="2.26953125" style="81" customWidth="1"/>
    <col min="13089" max="13318" width="9.1796875" style="81"/>
    <col min="13319" max="13319" width="2.453125" style="81" customWidth="1"/>
    <col min="13320" max="13320" width="6.54296875" style="81" customWidth="1"/>
    <col min="13321" max="13321" width="2.453125" style="81" customWidth="1"/>
    <col min="13322" max="13344" width="2.26953125" style="81" customWidth="1"/>
    <col min="13345" max="13574" width="9.1796875" style="81"/>
    <col min="13575" max="13575" width="2.453125" style="81" customWidth="1"/>
    <col min="13576" max="13576" width="6.54296875" style="81" customWidth="1"/>
    <col min="13577" max="13577" width="2.453125" style="81" customWidth="1"/>
    <col min="13578" max="13600" width="2.26953125" style="81" customWidth="1"/>
    <col min="13601" max="13830" width="9.1796875" style="81"/>
    <col min="13831" max="13831" width="2.453125" style="81" customWidth="1"/>
    <col min="13832" max="13832" width="6.54296875" style="81" customWidth="1"/>
    <col min="13833" max="13833" width="2.453125" style="81" customWidth="1"/>
    <col min="13834" max="13856" width="2.26953125" style="81" customWidth="1"/>
    <col min="13857" max="14086" width="9.1796875" style="81"/>
    <col min="14087" max="14087" width="2.453125" style="81" customWidth="1"/>
    <col min="14088" max="14088" width="6.54296875" style="81" customWidth="1"/>
    <col min="14089" max="14089" width="2.453125" style="81" customWidth="1"/>
    <col min="14090" max="14112" width="2.26953125" style="81" customWidth="1"/>
    <col min="14113" max="14342" width="9.1796875" style="81"/>
    <col min="14343" max="14343" width="2.453125" style="81" customWidth="1"/>
    <col min="14344" max="14344" width="6.54296875" style="81" customWidth="1"/>
    <col min="14345" max="14345" width="2.453125" style="81" customWidth="1"/>
    <col min="14346" max="14368" width="2.26953125" style="81" customWidth="1"/>
    <col min="14369" max="14598" width="9.1796875" style="81"/>
    <col min="14599" max="14599" width="2.453125" style="81" customWidth="1"/>
    <col min="14600" max="14600" width="6.54296875" style="81" customWidth="1"/>
    <col min="14601" max="14601" width="2.453125" style="81" customWidth="1"/>
    <col min="14602" max="14624" width="2.26953125" style="81" customWidth="1"/>
    <col min="14625" max="14854" width="9.1796875" style="81"/>
    <col min="14855" max="14855" width="2.453125" style="81" customWidth="1"/>
    <col min="14856" max="14856" width="6.54296875" style="81" customWidth="1"/>
    <col min="14857" max="14857" width="2.453125" style="81" customWidth="1"/>
    <col min="14858" max="14880" width="2.26953125" style="81" customWidth="1"/>
    <col min="14881" max="15110" width="9.1796875" style="81"/>
    <col min="15111" max="15111" width="2.453125" style="81" customWidth="1"/>
    <col min="15112" max="15112" width="6.54296875" style="81" customWidth="1"/>
    <col min="15113" max="15113" width="2.453125" style="81" customWidth="1"/>
    <col min="15114" max="15136" width="2.26953125" style="81" customWidth="1"/>
    <col min="15137" max="15366" width="9.1796875" style="81"/>
    <col min="15367" max="15367" width="2.453125" style="81" customWidth="1"/>
    <col min="15368" max="15368" width="6.54296875" style="81" customWidth="1"/>
    <col min="15369" max="15369" width="2.453125" style="81" customWidth="1"/>
    <col min="15370" max="15392" width="2.26953125" style="81" customWidth="1"/>
    <col min="15393" max="15622" width="9.1796875" style="81"/>
    <col min="15623" max="15623" width="2.453125" style="81" customWidth="1"/>
    <col min="15624" max="15624" width="6.54296875" style="81" customWidth="1"/>
    <col min="15625" max="15625" width="2.453125" style="81" customWidth="1"/>
    <col min="15626" max="15648" width="2.26953125" style="81" customWidth="1"/>
    <col min="15649" max="15878" width="9.1796875" style="81"/>
    <col min="15879" max="15879" width="2.453125" style="81" customWidth="1"/>
    <col min="15880" max="15880" width="6.54296875" style="81" customWidth="1"/>
    <col min="15881" max="15881" width="2.453125" style="81" customWidth="1"/>
    <col min="15882" max="15904" width="2.26953125" style="81" customWidth="1"/>
    <col min="15905" max="16134" width="9.1796875" style="81"/>
    <col min="16135" max="16135" width="2.453125" style="81" customWidth="1"/>
    <col min="16136" max="16136" width="6.54296875" style="81" customWidth="1"/>
    <col min="16137" max="16137" width="2.453125" style="81" customWidth="1"/>
    <col min="16138" max="16160" width="2.26953125" style="81" customWidth="1"/>
    <col min="16161" max="16384" width="9.1796875" style="81"/>
  </cols>
  <sheetData>
    <row r="2" spans="3:38" s="99" customFormat="1" ht="15.5">
      <c r="C2" s="97" t="s">
        <v>625</v>
      </c>
      <c r="D2" s="98"/>
      <c r="E2" s="98"/>
      <c r="F2" s="98"/>
      <c r="G2" s="98"/>
      <c r="H2" s="98"/>
      <c r="J2" s="100"/>
      <c r="K2" s="94"/>
      <c r="L2" s="94"/>
      <c r="M2" s="94"/>
      <c r="N2" s="94"/>
      <c r="O2" s="94"/>
      <c r="P2" s="94"/>
      <c r="Q2" s="94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3:38" ht="15.5">
      <c r="C3" s="95" t="s">
        <v>602</v>
      </c>
    </row>
    <row r="4" spans="3:38" s="82" customFormat="1" ht="43.5">
      <c r="C4" s="118" t="s">
        <v>70</v>
      </c>
      <c r="D4" s="106" t="s">
        <v>65</v>
      </c>
      <c r="E4" s="107" t="s">
        <v>66</v>
      </c>
      <c r="F4" s="108" t="s">
        <v>67</v>
      </c>
      <c r="G4" s="109" t="s">
        <v>68</v>
      </c>
      <c r="H4" s="83"/>
      <c r="I4" s="88"/>
      <c r="J4" s="87"/>
      <c r="K4" s="88"/>
      <c r="L4" s="88"/>
      <c r="M4" s="88"/>
      <c r="N4" s="88"/>
      <c r="O4" s="88"/>
      <c r="P4" s="88"/>
      <c r="Q4" s="88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</row>
    <row r="5" spans="3:38" s="90" customFormat="1" ht="15.75" customHeight="1">
      <c r="C5" s="110" t="str">
        <f>Assessment!G15</f>
        <v>Recruitment Process</v>
      </c>
      <c r="D5" s="105">
        <f>Assessment!H15</f>
        <v>0.5</v>
      </c>
      <c r="E5" s="84"/>
      <c r="F5" s="85"/>
      <c r="G5" s="85"/>
      <c r="H5" s="86"/>
      <c r="I5" s="94"/>
      <c r="J5" s="87"/>
      <c r="K5" s="88"/>
      <c r="L5" s="88"/>
      <c r="M5" s="88"/>
      <c r="N5" s="88"/>
      <c r="O5" s="88"/>
      <c r="P5" s="88"/>
      <c r="Q5" s="88"/>
      <c r="R5" s="89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3:38" s="90" customFormat="1" ht="15.75" customHeight="1">
      <c r="C6" s="110" t="str">
        <f>Assessment!G26</f>
        <v>Pool of SC Workers</v>
      </c>
      <c r="D6" s="105">
        <f>Assessment!H26</f>
        <v>0.5</v>
      </c>
      <c r="E6" s="84"/>
      <c r="F6" s="85"/>
      <c r="G6" s="85"/>
      <c r="H6" s="86"/>
      <c r="I6" s="88"/>
      <c r="J6" s="101"/>
      <c r="K6" s="88"/>
      <c r="L6" s="88"/>
      <c r="M6" s="88"/>
      <c r="N6" s="88"/>
      <c r="O6" s="88"/>
      <c r="P6" s="88"/>
      <c r="Q6" s="88"/>
      <c r="R6" s="89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</row>
    <row r="7" spans="3:38" s="90" customFormat="1" ht="15.75" customHeight="1">
      <c r="C7" s="110" t="str">
        <f>Assessment!G37</f>
        <v>Budget for SC Staff</v>
      </c>
      <c r="D7" s="105">
        <f>Assessment!H37</f>
        <v>0.5</v>
      </c>
      <c r="E7" s="84"/>
      <c r="F7" s="85"/>
      <c r="G7" s="85"/>
      <c r="H7" s="86"/>
      <c r="I7" s="96"/>
      <c r="J7" s="87"/>
      <c r="K7" s="88"/>
      <c r="L7" s="88"/>
      <c r="M7" s="88"/>
      <c r="N7" s="88"/>
      <c r="O7" s="88"/>
      <c r="P7" s="88"/>
      <c r="Q7" s="88"/>
      <c r="R7" s="89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</row>
    <row r="8" spans="3:38" s="90" customFormat="1" ht="15.75" customHeight="1">
      <c r="C8" s="111" t="str">
        <f>Assessment!G48</f>
        <v>SC Competencies</v>
      </c>
      <c r="D8" s="91"/>
      <c r="E8" s="104">
        <f>Assessment!H48</f>
        <v>0.5</v>
      </c>
      <c r="F8" s="85"/>
      <c r="G8" s="85"/>
      <c r="H8" s="86"/>
      <c r="I8" s="96"/>
      <c r="J8" s="87"/>
      <c r="K8" s="88"/>
      <c r="L8" s="88"/>
      <c r="M8" s="88"/>
      <c r="N8" s="88"/>
      <c r="O8" s="88"/>
      <c r="P8" s="88"/>
      <c r="Q8" s="88"/>
      <c r="R8" s="89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</row>
    <row r="9" spans="3:38" s="90" customFormat="1" ht="15.75" customHeight="1">
      <c r="C9" s="111" t="str">
        <f>Assessment!G59</f>
        <v>Leadership Skills</v>
      </c>
      <c r="D9" s="91"/>
      <c r="E9" s="104">
        <f>Assessment!H59</f>
        <v>0.5</v>
      </c>
      <c r="F9" s="85"/>
      <c r="G9" s="85"/>
      <c r="H9" s="86"/>
      <c r="I9" s="96"/>
      <c r="J9" s="87"/>
      <c r="K9" s="88"/>
      <c r="L9" s="88"/>
      <c r="M9" s="88"/>
      <c r="N9" s="88"/>
      <c r="O9" s="88"/>
      <c r="P9" s="88"/>
      <c r="Q9" s="88"/>
      <c r="R9" s="89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</row>
    <row r="10" spans="3:38" s="90" customFormat="1" ht="15.75" customHeight="1">
      <c r="C10" s="111" t="str">
        <f>Assessment!G70</f>
        <v>Understanding SC Responsibilities</v>
      </c>
      <c r="D10" s="91"/>
      <c r="E10" s="104">
        <f>Assessment!H70</f>
        <v>0.5</v>
      </c>
      <c r="F10" s="85"/>
      <c r="G10" s="85"/>
      <c r="H10" s="86"/>
      <c r="I10" s="96"/>
      <c r="J10" s="87"/>
      <c r="K10" s="88"/>
      <c r="L10" s="88"/>
      <c r="M10" s="88"/>
      <c r="N10" s="88"/>
      <c r="O10" s="88"/>
      <c r="P10" s="88"/>
      <c r="Q10" s="88"/>
      <c r="R10" s="89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</row>
    <row r="11" spans="3:38" s="90" customFormat="1" ht="15.75" customHeight="1">
      <c r="C11" s="112" t="str">
        <f>Assessment!G81</f>
        <v>Social &amp; Emotional Environment</v>
      </c>
      <c r="D11" s="91"/>
      <c r="E11" s="85"/>
      <c r="F11" s="103">
        <f>Assessment!H81</f>
        <v>0.5</v>
      </c>
      <c r="G11" s="85"/>
      <c r="H11" s="86"/>
      <c r="I11" s="96"/>
      <c r="J11" s="87"/>
      <c r="K11" s="88"/>
      <c r="L11" s="88"/>
      <c r="M11" s="88"/>
      <c r="N11" s="88"/>
      <c r="O11" s="88"/>
      <c r="P11" s="88"/>
      <c r="Q11" s="88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</row>
    <row r="12" spans="3:38" s="90" customFormat="1" ht="15.75" customHeight="1">
      <c r="C12" s="112" t="str">
        <f>Assessment!G92</f>
        <v>Physical Environment</v>
      </c>
      <c r="D12" s="91"/>
      <c r="E12" s="85"/>
      <c r="F12" s="103">
        <f>Assessment!H92</f>
        <v>0.5</v>
      </c>
      <c r="G12" s="85"/>
      <c r="H12" s="86"/>
      <c r="I12" s="96"/>
      <c r="J12" s="87"/>
      <c r="K12" s="88"/>
      <c r="L12" s="88"/>
      <c r="M12" s="88"/>
      <c r="N12" s="88"/>
      <c r="O12" s="88"/>
      <c r="P12" s="88"/>
      <c r="Q12" s="88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</row>
    <row r="13" spans="3:38" s="90" customFormat="1" ht="15.75" customHeight="1">
      <c r="C13" s="112" t="str">
        <f>Assessment!G103</f>
        <v>Tools &amp; Equipment</v>
      </c>
      <c r="D13" s="91"/>
      <c r="E13" s="85"/>
      <c r="F13" s="103">
        <f>Assessment!H103</f>
        <v>0.5</v>
      </c>
      <c r="G13" s="85"/>
      <c r="H13" s="86"/>
      <c r="I13" s="96"/>
      <c r="J13" s="87"/>
      <c r="K13" s="88"/>
      <c r="L13" s="88"/>
      <c r="M13" s="88"/>
      <c r="N13" s="88"/>
      <c r="O13" s="88"/>
      <c r="P13" s="88"/>
      <c r="Q13" s="88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</row>
    <row r="14" spans="3:38" s="90" customFormat="1" ht="15.75" customHeight="1">
      <c r="C14" s="113" t="str">
        <f>Assessment!G114</f>
        <v>Support for Good Performance</v>
      </c>
      <c r="D14" s="91"/>
      <c r="E14" s="85"/>
      <c r="F14" s="85"/>
      <c r="G14" s="102">
        <f>Assessment!H114</f>
        <v>0.5</v>
      </c>
      <c r="H14" s="86"/>
      <c r="I14" s="96"/>
      <c r="J14" s="87"/>
      <c r="K14" s="88"/>
      <c r="L14" s="88"/>
      <c r="M14" s="88"/>
      <c r="N14" s="88"/>
      <c r="O14" s="88"/>
      <c r="P14" s="88"/>
      <c r="Q14" s="88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</row>
    <row r="15" spans="3:38" s="90" customFormat="1" ht="15.75" customHeight="1">
      <c r="C15" s="113" t="str">
        <f>Assessment!G125</f>
        <v>Understanding Role in Health System</v>
      </c>
      <c r="D15" s="91"/>
      <c r="E15" s="85"/>
      <c r="F15" s="85"/>
      <c r="G15" s="102">
        <f>Assessment!H125</f>
        <v>0.5</v>
      </c>
      <c r="H15" s="86"/>
      <c r="I15" s="96"/>
      <c r="J15" s="87"/>
      <c r="K15" s="88"/>
      <c r="L15" s="88"/>
      <c r="M15" s="88"/>
      <c r="N15" s="88"/>
      <c r="O15" s="88"/>
      <c r="P15" s="88"/>
      <c r="Q15" s="88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</row>
    <row r="16" spans="3:38" s="90" customFormat="1" ht="15.75" customHeight="1">
      <c r="C16" s="113" t="str">
        <f>Assessment!G136</f>
        <v>Sense of Ownership</v>
      </c>
      <c r="D16" s="91"/>
      <c r="E16" s="85"/>
      <c r="F16" s="85"/>
      <c r="G16" s="102">
        <f>Assessment!H136</f>
        <v>0.5</v>
      </c>
      <c r="H16" s="86"/>
      <c r="I16" s="96"/>
      <c r="J16" s="87"/>
      <c r="K16" s="88"/>
      <c r="L16" s="88"/>
      <c r="M16" s="88"/>
      <c r="N16" s="88"/>
      <c r="O16" s="88"/>
      <c r="P16" s="88"/>
      <c r="Q16" s="88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</row>
    <row r="17" spans="3:38" s="90" customFormat="1">
      <c r="C17" s="87"/>
      <c r="D17" s="87"/>
      <c r="E17" s="87"/>
      <c r="F17" s="87"/>
      <c r="G17" s="87"/>
      <c r="H17" s="87"/>
      <c r="I17" s="88"/>
      <c r="J17" s="87"/>
      <c r="K17" s="88"/>
      <c r="L17" s="88"/>
      <c r="M17" s="88"/>
      <c r="N17" s="88"/>
      <c r="O17" s="88"/>
      <c r="P17" s="88"/>
      <c r="Q17" s="88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</row>
    <row r="18" spans="3:38" s="90" customFormat="1">
      <c r="C18" s="88" t="s">
        <v>64</v>
      </c>
      <c r="D18" s="87"/>
      <c r="E18" s="87"/>
      <c r="F18" s="87"/>
      <c r="G18" s="87"/>
      <c r="H18" s="87"/>
      <c r="I18" s="88"/>
      <c r="J18" s="87"/>
      <c r="K18" s="88"/>
      <c r="L18" s="88"/>
      <c r="M18" s="88"/>
      <c r="N18" s="88"/>
      <c r="O18" s="88"/>
      <c r="P18" s="88"/>
      <c r="Q18" s="88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</row>
    <row r="19" spans="3:38" s="90" customFormat="1">
      <c r="C19" s="114" t="s">
        <v>0</v>
      </c>
      <c r="D19" s="105">
        <f>ROUND(AVERAGE(D5:D7),2)</f>
        <v>0.5</v>
      </c>
      <c r="E19" s="92"/>
      <c r="F19" s="92"/>
      <c r="G19" s="92"/>
      <c r="H19" s="87"/>
      <c r="I19" s="88"/>
      <c r="J19" s="87"/>
      <c r="K19" s="88"/>
      <c r="L19" s="88"/>
      <c r="M19" s="88"/>
      <c r="N19" s="88"/>
      <c r="O19" s="88"/>
      <c r="P19" s="88"/>
      <c r="Q19" s="88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</row>
    <row r="20" spans="3:38" s="90" customFormat="1">
      <c r="C20" s="115" t="s">
        <v>1</v>
      </c>
      <c r="D20" s="92"/>
      <c r="E20" s="104">
        <f>ROUND(AVERAGE(E8:E10),2)</f>
        <v>0.5</v>
      </c>
      <c r="F20" s="92"/>
      <c r="G20" s="92"/>
      <c r="H20" s="87"/>
      <c r="I20" s="88"/>
      <c r="J20" s="87"/>
      <c r="K20" s="88"/>
      <c r="L20" s="88"/>
      <c r="M20" s="88"/>
      <c r="N20" s="88"/>
      <c r="O20" s="88"/>
      <c r="P20" s="88"/>
      <c r="Q20" s="88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</row>
    <row r="21" spans="3:38" s="82" customFormat="1">
      <c r="C21" s="116" t="s">
        <v>2</v>
      </c>
      <c r="D21" s="92"/>
      <c r="E21" s="93"/>
      <c r="F21" s="103">
        <f>ROUND(AVERAGE(F11:F13),2)</f>
        <v>0.5</v>
      </c>
      <c r="G21" s="93"/>
      <c r="H21" s="83"/>
      <c r="I21" s="88"/>
      <c r="J21" s="87"/>
      <c r="K21" s="88"/>
      <c r="L21" s="88"/>
      <c r="M21" s="88"/>
      <c r="N21" s="88"/>
      <c r="O21" s="88"/>
      <c r="P21" s="88"/>
      <c r="Q21" s="88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</row>
    <row r="22" spans="3:38" s="82" customFormat="1">
      <c r="C22" s="117" t="s">
        <v>3</v>
      </c>
      <c r="D22" s="92"/>
      <c r="E22" s="93"/>
      <c r="F22" s="93"/>
      <c r="G22" s="102">
        <f>ROUND(AVERAGE(G14:G16),2)</f>
        <v>0.5</v>
      </c>
      <c r="H22" s="83"/>
      <c r="I22" s="88"/>
      <c r="J22" s="87"/>
      <c r="K22" s="88"/>
      <c r="L22" s="88"/>
      <c r="M22" s="88"/>
      <c r="N22" s="88"/>
      <c r="O22" s="88"/>
      <c r="P22" s="88"/>
      <c r="Q22" s="88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</row>
    <row r="23" spans="3:38" s="82" customFormat="1">
      <c r="C23" s="88"/>
      <c r="D23" s="87"/>
      <c r="E23" s="83"/>
      <c r="F23" s="83"/>
      <c r="G23" s="83"/>
      <c r="H23" s="83"/>
      <c r="I23" s="88"/>
      <c r="J23" s="87"/>
      <c r="K23" s="88"/>
      <c r="L23" s="88"/>
      <c r="M23" s="88"/>
      <c r="N23" s="88"/>
      <c r="O23" s="88"/>
      <c r="P23" s="88"/>
      <c r="Q23" s="88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</row>
    <row r="24" spans="3:38" s="82" customFormat="1">
      <c r="D24" s="90"/>
      <c r="E24" s="83"/>
      <c r="F24" s="83"/>
      <c r="G24" s="83"/>
      <c r="H24" s="83"/>
      <c r="I24" s="88"/>
      <c r="J24" s="87"/>
      <c r="K24" s="88"/>
      <c r="L24" s="88"/>
      <c r="M24" s="88"/>
      <c r="N24" s="88"/>
      <c r="O24" s="88"/>
      <c r="P24" s="88"/>
      <c r="Q24" s="88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</row>
    <row r="25" spans="3:38" s="82" customFormat="1">
      <c r="D25" s="90"/>
      <c r="E25" s="83"/>
      <c r="F25" s="83"/>
      <c r="G25" s="83"/>
      <c r="H25" s="83"/>
      <c r="I25" s="88"/>
      <c r="J25" s="87"/>
      <c r="K25" s="88"/>
      <c r="L25" s="88"/>
      <c r="M25" s="88"/>
      <c r="N25" s="88"/>
      <c r="O25" s="88"/>
      <c r="P25" s="88"/>
      <c r="Q25" s="88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</row>
    <row r="26" spans="3:38" s="82" customFormat="1">
      <c r="C26" s="83"/>
      <c r="D26" s="90"/>
      <c r="E26" s="83"/>
      <c r="F26" s="83"/>
      <c r="G26" s="83"/>
      <c r="H26" s="83"/>
      <c r="I26" s="88"/>
      <c r="J26" s="87"/>
      <c r="K26" s="88"/>
      <c r="L26" s="88"/>
      <c r="M26" s="88"/>
      <c r="N26" s="88"/>
      <c r="O26" s="88"/>
      <c r="P26" s="88"/>
      <c r="Q26" s="88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</row>
    <row r="27" spans="3:38" s="82" customFormat="1">
      <c r="C27" s="83"/>
      <c r="D27" s="90"/>
      <c r="E27" s="83"/>
      <c r="F27" s="83"/>
      <c r="G27" s="83"/>
      <c r="H27" s="83"/>
      <c r="I27" s="88"/>
      <c r="J27" s="87"/>
      <c r="K27" s="88"/>
      <c r="L27" s="88"/>
      <c r="M27" s="88"/>
      <c r="N27" s="88"/>
      <c r="O27" s="88"/>
      <c r="P27" s="88"/>
      <c r="Q27" s="88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</row>
    <row r="28" spans="3:38" s="82" customFormat="1">
      <c r="C28" s="83"/>
      <c r="D28" s="90"/>
      <c r="E28" s="83"/>
      <c r="F28" s="83"/>
      <c r="G28" s="83"/>
      <c r="H28" s="83"/>
      <c r="I28" s="88"/>
      <c r="J28" s="87"/>
      <c r="K28" s="88"/>
      <c r="L28" s="88"/>
      <c r="M28" s="88"/>
      <c r="N28" s="88"/>
      <c r="O28" s="88"/>
      <c r="P28" s="88"/>
      <c r="Q28" s="88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</row>
    <row r="29" spans="3:38" s="82" customFormat="1">
      <c r="C29" s="83"/>
      <c r="D29" s="87"/>
      <c r="E29" s="83"/>
      <c r="F29" s="83"/>
      <c r="G29" s="83"/>
      <c r="H29" s="83"/>
      <c r="I29" s="88"/>
      <c r="J29" s="87"/>
      <c r="K29" s="88"/>
      <c r="L29" s="88"/>
      <c r="M29" s="88"/>
      <c r="N29" s="88"/>
      <c r="O29" s="88"/>
      <c r="P29" s="88"/>
      <c r="Q29" s="88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</row>
    <row r="30" spans="3:38" s="82" customFormat="1">
      <c r="C30" s="83"/>
      <c r="D30" s="87"/>
      <c r="E30" s="83"/>
      <c r="F30" s="83"/>
      <c r="G30" s="83"/>
      <c r="H30" s="83"/>
      <c r="I30" s="88"/>
      <c r="J30" s="87"/>
      <c r="K30" s="88"/>
      <c r="L30" s="88"/>
      <c r="M30" s="88"/>
      <c r="N30" s="88"/>
      <c r="O30" s="88"/>
      <c r="P30" s="88"/>
      <c r="Q30" s="88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</row>
    <row r="31" spans="3:38" s="82" customFormat="1">
      <c r="C31" s="83"/>
      <c r="D31" s="87"/>
      <c r="E31" s="83"/>
      <c r="F31" s="83"/>
      <c r="G31" s="83"/>
      <c r="H31" s="83"/>
      <c r="I31" s="88"/>
      <c r="J31" s="87"/>
      <c r="K31" s="88"/>
      <c r="L31" s="88"/>
      <c r="M31" s="88"/>
      <c r="N31" s="88"/>
      <c r="O31" s="88"/>
      <c r="P31" s="88"/>
      <c r="Q31" s="88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</row>
    <row r="32" spans="3:38" s="82" customFormat="1">
      <c r="C32" s="83"/>
      <c r="D32" s="87"/>
      <c r="E32" s="83"/>
      <c r="F32" s="83"/>
      <c r="G32" s="83"/>
      <c r="H32" s="83"/>
      <c r="I32" s="88"/>
      <c r="J32" s="87"/>
      <c r="K32" s="88"/>
      <c r="L32" s="88"/>
      <c r="M32" s="88"/>
      <c r="N32" s="88"/>
      <c r="O32" s="88"/>
      <c r="P32" s="88"/>
      <c r="Q32" s="88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</row>
    <row r="33" spans="3:38" s="82" customFormat="1">
      <c r="C33" s="83"/>
      <c r="D33" s="83"/>
      <c r="E33" s="83"/>
      <c r="F33" s="83"/>
      <c r="G33" s="83"/>
      <c r="H33" s="83"/>
      <c r="I33" s="88"/>
      <c r="J33" s="87"/>
      <c r="K33" s="88"/>
      <c r="L33" s="88"/>
      <c r="M33" s="88"/>
      <c r="N33" s="88"/>
      <c r="O33" s="88"/>
      <c r="P33" s="88"/>
      <c r="Q33" s="88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</row>
    <row r="34" spans="3:38" s="82" customFormat="1">
      <c r="C34" s="83"/>
      <c r="D34" s="83"/>
      <c r="E34" s="83"/>
      <c r="F34" s="83"/>
      <c r="G34" s="83"/>
      <c r="H34" s="83"/>
      <c r="I34" s="88"/>
      <c r="J34" s="87"/>
      <c r="K34" s="88"/>
      <c r="L34" s="88"/>
      <c r="M34" s="88"/>
      <c r="N34" s="88"/>
      <c r="O34" s="88"/>
      <c r="P34" s="88"/>
      <c r="Q34" s="88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spans="3:38" s="82" customFormat="1">
      <c r="C35" s="83"/>
      <c r="D35" s="83"/>
      <c r="E35" s="83"/>
      <c r="F35" s="83"/>
      <c r="G35" s="83"/>
      <c r="H35" s="83"/>
      <c r="I35" s="88"/>
      <c r="J35" s="87"/>
      <c r="K35" s="88"/>
      <c r="L35" s="88"/>
      <c r="M35" s="88"/>
      <c r="N35" s="88"/>
      <c r="O35" s="88"/>
      <c r="P35" s="88"/>
      <c r="Q35" s="88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3:38" s="82" customFormat="1">
      <c r="C36" s="83"/>
      <c r="D36" s="83"/>
      <c r="E36" s="83"/>
      <c r="F36" s="83"/>
      <c r="G36" s="83"/>
      <c r="H36" s="83"/>
      <c r="I36" s="88"/>
      <c r="J36" s="87"/>
      <c r="K36" s="88"/>
      <c r="L36" s="88"/>
      <c r="M36" s="88"/>
      <c r="N36" s="88"/>
      <c r="O36" s="88"/>
      <c r="P36" s="88"/>
      <c r="Q36" s="88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</row>
    <row r="37" spans="3:38" s="82" customFormat="1">
      <c r="C37" s="83"/>
      <c r="D37" s="83"/>
      <c r="E37" s="83"/>
      <c r="F37" s="83"/>
      <c r="G37" s="83"/>
      <c r="H37" s="83"/>
      <c r="I37" s="88"/>
      <c r="J37" s="87"/>
      <c r="K37" s="88"/>
      <c r="L37" s="88"/>
      <c r="M37" s="88"/>
      <c r="N37" s="88"/>
      <c r="O37" s="88"/>
      <c r="P37" s="88"/>
      <c r="Q37" s="88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</row>
    <row r="38" spans="3:38" s="82" customFormat="1">
      <c r="C38" s="83"/>
      <c r="D38" s="83"/>
      <c r="E38" s="83"/>
      <c r="F38" s="83"/>
      <c r="G38" s="83"/>
      <c r="H38" s="83"/>
      <c r="I38" s="88"/>
      <c r="J38" s="87"/>
      <c r="K38" s="88"/>
      <c r="L38" s="88"/>
      <c r="M38" s="88"/>
      <c r="N38" s="88"/>
      <c r="O38" s="88"/>
      <c r="P38" s="88"/>
      <c r="Q38" s="88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</row>
    <row r="39" spans="3:38" s="82" customFormat="1">
      <c r="C39" s="83"/>
      <c r="D39" s="83"/>
      <c r="E39" s="83"/>
      <c r="F39" s="83"/>
      <c r="G39" s="83"/>
      <c r="H39" s="83"/>
      <c r="I39" s="88"/>
      <c r="J39" s="87"/>
      <c r="K39" s="88"/>
      <c r="L39" s="88"/>
      <c r="M39" s="88"/>
      <c r="N39" s="88"/>
      <c r="O39" s="88"/>
      <c r="P39" s="88"/>
      <c r="Q39" s="88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</row>
    <row r="40" spans="3:38" s="82" customFormat="1">
      <c r="C40" s="83"/>
      <c r="D40" s="83"/>
      <c r="E40" s="83"/>
      <c r="F40" s="83"/>
      <c r="G40" s="83"/>
      <c r="H40" s="83"/>
      <c r="I40" s="88"/>
      <c r="J40" s="87"/>
      <c r="K40" s="88"/>
      <c r="L40" s="88"/>
      <c r="M40" s="88"/>
      <c r="N40" s="88"/>
      <c r="O40" s="88"/>
      <c r="P40" s="88"/>
      <c r="Q40" s="88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</row>
    <row r="41" spans="3:38" s="82" customFormat="1">
      <c r="C41" s="83"/>
      <c r="D41" s="83"/>
      <c r="E41" s="83"/>
      <c r="F41" s="83"/>
      <c r="G41" s="83"/>
      <c r="H41" s="83"/>
      <c r="I41" s="88"/>
      <c r="J41" s="87"/>
      <c r="K41" s="88"/>
      <c r="L41" s="88"/>
      <c r="M41" s="88"/>
      <c r="N41" s="88"/>
      <c r="O41" s="88"/>
      <c r="P41" s="88"/>
      <c r="Q41" s="88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</row>
    <row r="42" spans="3:38" s="82" customFormat="1">
      <c r="C42" s="83"/>
      <c r="D42" s="83"/>
      <c r="E42" s="83"/>
      <c r="F42" s="83"/>
      <c r="G42" s="83"/>
      <c r="H42" s="83"/>
      <c r="I42" s="88"/>
      <c r="J42" s="87"/>
      <c r="K42" s="88"/>
      <c r="L42" s="88"/>
      <c r="M42" s="88"/>
      <c r="N42" s="88"/>
      <c r="O42" s="88"/>
      <c r="P42" s="88"/>
      <c r="Q42" s="88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</row>
    <row r="43" spans="3:38" s="82" customFormat="1">
      <c r="C43" s="83"/>
      <c r="D43" s="83"/>
      <c r="E43" s="83"/>
      <c r="F43" s="83"/>
      <c r="G43" s="83"/>
      <c r="H43" s="83"/>
      <c r="I43" s="88"/>
      <c r="J43" s="87"/>
      <c r="K43" s="88"/>
      <c r="L43" s="88"/>
      <c r="M43" s="88"/>
      <c r="N43" s="88"/>
      <c r="O43" s="88"/>
      <c r="P43" s="88"/>
      <c r="Q43" s="88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</row>
    <row r="44" spans="3:38" s="82" customFormat="1">
      <c r="C44" s="83"/>
      <c r="D44" s="83"/>
      <c r="E44" s="83"/>
      <c r="F44" s="83"/>
      <c r="G44" s="83"/>
      <c r="H44" s="83"/>
      <c r="I44" s="88"/>
      <c r="J44" s="87"/>
      <c r="K44" s="88"/>
      <c r="L44" s="88"/>
      <c r="M44" s="88"/>
      <c r="N44" s="88"/>
      <c r="O44" s="88"/>
      <c r="P44" s="88"/>
      <c r="Q44" s="88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</row>
    <row r="45" spans="3:38" s="82" customFormat="1">
      <c r="C45" s="83"/>
      <c r="D45" s="83"/>
      <c r="E45" s="83"/>
      <c r="F45" s="83"/>
      <c r="G45" s="83"/>
      <c r="H45" s="83"/>
      <c r="I45" s="88"/>
      <c r="J45" s="87"/>
      <c r="K45" s="88"/>
      <c r="L45" s="88"/>
      <c r="M45" s="88"/>
      <c r="N45" s="88"/>
      <c r="O45" s="88"/>
      <c r="P45" s="88"/>
      <c r="Q45" s="88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</row>
    <row r="46" spans="3:38" s="82" customFormat="1">
      <c r="C46" s="83"/>
      <c r="D46" s="83"/>
      <c r="E46" s="83"/>
      <c r="F46" s="83"/>
      <c r="G46" s="83"/>
      <c r="H46" s="83"/>
      <c r="I46" s="88"/>
      <c r="J46" s="87"/>
      <c r="K46" s="88"/>
      <c r="L46" s="88"/>
      <c r="M46" s="88"/>
      <c r="N46" s="88"/>
      <c r="O46" s="88"/>
      <c r="P46" s="88"/>
      <c r="Q46" s="88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</row>
    <row r="47" spans="3:38" s="82" customFormat="1">
      <c r="C47" s="83"/>
      <c r="D47" s="83"/>
      <c r="E47" s="83"/>
      <c r="F47" s="83"/>
      <c r="G47" s="83"/>
      <c r="H47" s="83"/>
      <c r="I47" s="88"/>
      <c r="J47" s="87"/>
      <c r="K47" s="88"/>
      <c r="L47" s="88"/>
      <c r="M47" s="88"/>
      <c r="N47" s="88"/>
      <c r="O47" s="88"/>
      <c r="P47" s="88"/>
      <c r="Q47" s="88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</row>
    <row r="48" spans="3:38" s="82" customFormat="1">
      <c r="C48" s="83"/>
      <c r="D48" s="83"/>
      <c r="E48" s="83"/>
      <c r="F48" s="83"/>
      <c r="G48" s="83"/>
      <c r="H48" s="83"/>
      <c r="I48" s="88"/>
      <c r="J48" s="87"/>
      <c r="K48" s="88"/>
      <c r="L48" s="88"/>
      <c r="M48" s="88"/>
      <c r="N48" s="88"/>
      <c r="O48" s="88"/>
      <c r="P48" s="88"/>
      <c r="Q48" s="88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</row>
    <row r="49" spans="3:38" s="82" customFormat="1">
      <c r="C49" s="83"/>
      <c r="D49" s="83"/>
      <c r="E49" s="83"/>
      <c r="F49" s="83"/>
      <c r="G49" s="83"/>
      <c r="H49" s="83"/>
      <c r="I49" s="88"/>
      <c r="J49" s="87"/>
      <c r="K49" s="88"/>
      <c r="L49" s="88"/>
      <c r="M49" s="88"/>
      <c r="N49" s="88"/>
      <c r="O49" s="88"/>
      <c r="P49" s="88"/>
      <c r="Q49" s="88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</row>
    <row r="50" spans="3:38" s="82" customFormat="1">
      <c r="C50" s="83"/>
      <c r="D50" s="83"/>
      <c r="E50" s="83"/>
      <c r="F50" s="83"/>
      <c r="G50" s="83"/>
      <c r="H50" s="83"/>
      <c r="I50" s="88"/>
      <c r="J50" s="87"/>
      <c r="K50" s="88"/>
      <c r="L50" s="88"/>
      <c r="M50" s="88"/>
      <c r="N50" s="88"/>
      <c r="O50" s="88"/>
      <c r="P50" s="88"/>
      <c r="Q50" s="88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</row>
    <row r="51" spans="3:38" s="82" customFormat="1">
      <c r="C51" s="83"/>
      <c r="D51" s="83"/>
      <c r="E51" s="83"/>
      <c r="F51" s="83"/>
      <c r="G51" s="83"/>
      <c r="H51" s="83"/>
      <c r="I51" s="88"/>
      <c r="J51" s="87"/>
      <c r="K51" s="88"/>
      <c r="L51" s="88"/>
      <c r="M51" s="88"/>
      <c r="N51" s="88"/>
      <c r="O51" s="88"/>
      <c r="P51" s="88"/>
      <c r="Q51" s="88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</row>
    <row r="52" spans="3:38" s="82" customFormat="1">
      <c r="C52" s="83"/>
      <c r="D52" s="83"/>
      <c r="E52" s="83"/>
      <c r="F52" s="83"/>
      <c r="G52" s="83"/>
      <c r="H52" s="83"/>
      <c r="I52" s="88"/>
      <c r="J52" s="87"/>
      <c r="K52" s="88"/>
      <c r="L52" s="88"/>
      <c r="M52" s="88"/>
      <c r="N52" s="88"/>
      <c r="O52" s="88"/>
      <c r="P52" s="88"/>
      <c r="Q52" s="88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</row>
    <row r="53" spans="3:38" s="82" customFormat="1">
      <c r="C53" s="83"/>
      <c r="D53" s="83"/>
      <c r="E53" s="83"/>
      <c r="F53" s="83"/>
      <c r="G53" s="83"/>
      <c r="H53" s="83"/>
      <c r="I53" s="88"/>
      <c r="J53" s="87"/>
      <c r="K53" s="88"/>
      <c r="L53" s="88"/>
      <c r="M53" s="88"/>
      <c r="N53" s="88"/>
      <c r="O53" s="88"/>
      <c r="P53" s="88"/>
      <c r="Q53" s="88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</row>
    <row r="54" spans="3:38" s="82" customFormat="1">
      <c r="C54" s="83"/>
      <c r="D54" s="83"/>
      <c r="E54" s="83"/>
      <c r="F54" s="83"/>
      <c r="G54" s="83"/>
      <c r="H54" s="83"/>
      <c r="I54" s="88"/>
      <c r="J54" s="87"/>
      <c r="K54" s="88"/>
      <c r="L54" s="88"/>
      <c r="M54" s="88"/>
      <c r="N54" s="88"/>
      <c r="O54" s="88"/>
      <c r="P54" s="88"/>
      <c r="Q54" s="88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</row>
    <row r="55" spans="3:38" s="82" customFormat="1">
      <c r="C55" s="83"/>
      <c r="D55" s="83"/>
      <c r="E55" s="83"/>
      <c r="F55" s="83"/>
      <c r="G55" s="83"/>
      <c r="H55" s="83"/>
      <c r="I55" s="88"/>
      <c r="J55" s="87"/>
      <c r="K55" s="88"/>
      <c r="L55" s="88"/>
      <c r="M55" s="88"/>
      <c r="N55" s="88"/>
      <c r="O55" s="88"/>
      <c r="P55" s="88"/>
      <c r="Q55" s="88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</row>
    <row r="56" spans="3:38" s="82" customFormat="1">
      <c r="C56" s="83"/>
      <c r="D56" s="83"/>
      <c r="E56" s="83"/>
      <c r="F56" s="83"/>
      <c r="G56" s="83"/>
      <c r="H56" s="83"/>
      <c r="I56" s="88"/>
      <c r="J56" s="87"/>
      <c r="K56" s="88"/>
      <c r="L56" s="88"/>
      <c r="M56" s="88"/>
      <c r="N56" s="88"/>
      <c r="O56" s="88"/>
      <c r="P56" s="88"/>
      <c r="Q56" s="88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</row>
    <row r="57" spans="3:38" s="82" customFormat="1">
      <c r="C57" s="83"/>
      <c r="D57" s="83"/>
      <c r="E57" s="83"/>
      <c r="F57" s="83"/>
      <c r="G57" s="83"/>
      <c r="H57" s="83"/>
      <c r="I57" s="88"/>
      <c r="J57" s="87"/>
      <c r="K57" s="88"/>
      <c r="L57" s="88"/>
      <c r="M57" s="88"/>
      <c r="N57" s="88"/>
      <c r="O57" s="88"/>
      <c r="P57" s="88"/>
      <c r="Q57" s="88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</row>
    <row r="58" spans="3:38" s="82" customFormat="1">
      <c r="C58" s="83"/>
      <c r="D58" s="83"/>
      <c r="E58" s="83"/>
      <c r="F58" s="83"/>
      <c r="G58" s="83"/>
      <c r="H58" s="83"/>
      <c r="I58" s="88"/>
      <c r="J58" s="87"/>
      <c r="K58" s="88"/>
      <c r="L58" s="88"/>
      <c r="M58" s="88"/>
      <c r="N58" s="88"/>
      <c r="O58" s="88"/>
      <c r="P58" s="88"/>
      <c r="Q58" s="88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</row>
    <row r="59" spans="3:38" s="82" customFormat="1">
      <c r="C59" s="83"/>
      <c r="D59" s="83"/>
      <c r="E59" s="83"/>
      <c r="F59" s="83"/>
      <c r="G59" s="83"/>
      <c r="H59" s="83"/>
      <c r="I59" s="88"/>
      <c r="J59" s="87"/>
      <c r="K59" s="88"/>
      <c r="L59" s="88"/>
      <c r="M59" s="88"/>
      <c r="N59" s="88"/>
      <c r="O59" s="88"/>
      <c r="P59" s="88"/>
      <c r="Q59" s="88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</row>
    <row r="60" spans="3:38" s="82" customFormat="1">
      <c r="C60" s="83"/>
      <c r="D60" s="83"/>
      <c r="E60" s="83"/>
      <c r="F60" s="83"/>
      <c r="G60" s="83"/>
      <c r="H60" s="83"/>
      <c r="I60" s="88"/>
      <c r="J60" s="87"/>
      <c r="K60" s="88"/>
      <c r="L60" s="88"/>
      <c r="M60" s="88"/>
      <c r="N60" s="88"/>
      <c r="O60" s="88"/>
      <c r="P60" s="88"/>
      <c r="Q60" s="88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</row>
    <row r="61" spans="3:38" s="82" customFormat="1">
      <c r="C61" s="83"/>
      <c r="D61" s="83"/>
      <c r="E61" s="83"/>
      <c r="F61" s="83"/>
      <c r="G61" s="83"/>
      <c r="H61" s="83"/>
      <c r="I61" s="88"/>
      <c r="J61" s="87"/>
      <c r="K61" s="88"/>
      <c r="L61" s="88"/>
      <c r="M61" s="88"/>
      <c r="N61" s="88"/>
      <c r="O61" s="88"/>
      <c r="P61" s="88"/>
      <c r="Q61" s="88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</row>
    <row r="62" spans="3:38" s="82" customFormat="1">
      <c r="C62" s="83"/>
      <c r="D62" s="83"/>
      <c r="E62" s="83"/>
      <c r="F62" s="83"/>
      <c r="G62" s="83"/>
      <c r="H62" s="83"/>
      <c r="I62" s="88"/>
      <c r="J62" s="87"/>
      <c r="K62" s="88"/>
      <c r="L62" s="88"/>
      <c r="M62" s="88"/>
      <c r="N62" s="88"/>
      <c r="O62" s="88"/>
      <c r="P62" s="88"/>
      <c r="Q62" s="88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</row>
    <row r="63" spans="3:38" s="82" customFormat="1">
      <c r="C63" s="83"/>
      <c r="D63" s="83"/>
      <c r="E63" s="83"/>
      <c r="F63" s="83"/>
      <c r="G63" s="83"/>
      <c r="H63" s="83"/>
      <c r="I63" s="88"/>
      <c r="J63" s="87"/>
      <c r="K63" s="88"/>
      <c r="L63" s="88"/>
      <c r="M63" s="88"/>
      <c r="N63" s="88"/>
      <c r="O63" s="88"/>
      <c r="P63" s="88"/>
      <c r="Q63" s="88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</row>
    <row r="64" spans="3:38" s="82" customFormat="1">
      <c r="C64" s="83"/>
      <c r="D64" s="83"/>
      <c r="E64" s="83"/>
      <c r="F64" s="83"/>
      <c r="G64" s="83"/>
      <c r="H64" s="83"/>
      <c r="I64" s="88"/>
      <c r="J64" s="87"/>
      <c r="K64" s="88"/>
      <c r="L64" s="88"/>
      <c r="M64" s="88"/>
      <c r="N64" s="88"/>
      <c r="O64" s="88"/>
      <c r="P64" s="88"/>
      <c r="Q64" s="88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</row>
    <row r="65" spans="3:38" s="82" customFormat="1">
      <c r="C65" s="83"/>
      <c r="D65" s="83"/>
      <c r="E65" s="83"/>
      <c r="F65" s="83"/>
      <c r="G65" s="83"/>
      <c r="H65" s="83"/>
      <c r="I65" s="88"/>
      <c r="J65" s="87"/>
      <c r="K65" s="88"/>
      <c r="L65" s="88"/>
      <c r="M65" s="88"/>
      <c r="N65" s="88"/>
      <c r="O65" s="88"/>
      <c r="P65" s="88"/>
      <c r="Q65" s="88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</row>
    <row r="66" spans="3:38" s="82" customFormat="1">
      <c r="C66" s="83"/>
      <c r="D66" s="83"/>
      <c r="E66" s="83"/>
      <c r="F66" s="83"/>
      <c r="G66" s="83"/>
      <c r="H66" s="83"/>
      <c r="I66" s="88"/>
      <c r="J66" s="87"/>
      <c r="K66" s="88"/>
      <c r="L66" s="88"/>
      <c r="M66" s="88"/>
      <c r="N66" s="88"/>
      <c r="O66" s="88"/>
      <c r="P66" s="88"/>
      <c r="Q66" s="88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</row>
    <row r="67" spans="3:38" s="82" customFormat="1">
      <c r="C67" s="83"/>
      <c r="D67" s="83"/>
      <c r="E67" s="83"/>
      <c r="F67" s="83"/>
      <c r="G67" s="83"/>
      <c r="H67" s="83"/>
      <c r="I67" s="88"/>
      <c r="J67" s="87"/>
      <c r="K67" s="88"/>
      <c r="L67" s="88"/>
      <c r="M67" s="88"/>
      <c r="N67" s="88"/>
      <c r="O67" s="88"/>
      <c r="P67" s="88"/>
      <c r="Q67" s="88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</row>
    <row r="68" spans="3:38" s="82" customFormat="1">
      <c r="C68" s="83"/>
      <c r="D68" s="83"/>
      <c r="E68" s="83"/>
      <c r="F68" s="83"/>
      <c r="G68" s="83"/>
      <c r="H68" s="83"/>
      <c r="I68" s="88"/>
      <c r="J68" s="87"/>
      <c r="K68" s="88"/>
      <c r="L68" s="88"/>
      <c r="M68" s="88"/>
      <c r="N68" s="88"/>
      <c r="O68" s="88"/>
      <c r="P68" s="88"/>
      <c r="Q68" s="88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</row>
    <row r="69" spans="3:38" s="82" customFormat="1">
      <c r="C69" s="83"/>
      <c r="D69" s="83"/>
      <c r="E69" s="83"/>
      <c r="F69" s="83"/>
      <c r="G69" s="83"/>
      <c r="H69" s="83"/>
      <c r="I69" s="88"/>
      <c r="J69" s="87"/>
      <c r="K69" s="88"/>
      <c r="L69" s="88"/>
      <c r="M69" s="88"/>
      <c r="N69" s="88"/>
      <c r="O69" s="88"/>
      <c r="P69" s="88"/>
      <c r="Q69" s="88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</row>
    <row r="70" spans="3:38" s="82" customFormat="1">
      <c r="C70" s="83"/>
      <c r="D70" s="83"/>
      <c r="E70" s="83"/>
      <c r="F70" s="83"/>
      <c r="G70" s="83"/>
      <c r="H70" s="83"/>
      <c r="I70" s="88"/>
      <c r="J70" s="87"/>
      <c r="K70" s="88"/>
      <c r="L70" s="88"/>
      <c r="M70" s="88"/>
      <c r="N70" s="88"/>
      <c r="O70" s="88"/>
      <c r="P70" s="88"/>
      <c r="Q70" s="88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</row>
    <row r="71" spans="3:38" s="82" customFormat="1">
      <c r="C71" s="83"/>
      <c r="D71" s="83"/>
      <c r="E71" s="83"/>
      <c r="F71" s="83"/>
      <c r="G71" s="83"/>
      <c r="H71" s="83"/>
      <c r="I71" s="88"/>
      <c r="J71" s="87"/>
      <c r="K71" s="88"/>
      <c r="L71" s="88"/>
      <c r="M71" s="88"/>
      <c r="N71" s="88"/>
      <c r="O71" s="88"/>
      <c r="P71" s="88"/>
      <c r="Q71" s="88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</row>
    <row r="72" spans="3:38" s="82" customFormat="1">
      <c r="C72" s="83"/>
      <c r="D72" s="83"/>
      <c r="E72" s="83"/>
      <c r="F72" s="83"/>
      <c r="G72" s="83"/>
      <c r="H72" s="83"/>
      <c r="I72" s="88"/>
      <c r="J72" s="87"/>
      <c r="K72" s="88"/>
      <c r="L72" s="88"/>
      <c r="M72" s="88"/>
      <c r="N72" s="88"/>
      <c r="O72" s="88"/>
      <c r="P72" s="88"/>
      <c r="Q72" s="88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1E96-6C85-4FF0-BECC-C8466122073F}">
  <sheetPr codeName="Sheet14"/>
  <dimension ref="A2:AG43"/>
  <sheetViews>
    <sheetView workbookViewId="0">
      <selection activeCell="K15" sqref="K15"/>
    </sheetView>
  </sheetViews>
  <sheetFormatPr defaultColWidth="9.1796875" defaultRowHeight="14.5"/>
  <cols>
    <col min="1" max="1" width="11.26953125" style="48" customWidth="1"/>
    <col min="2" max="2" width="19.1796875" style="48" customWidth="1"/>
    <col min="3" max="3" width="2.7265625" style="48" customWidth="1"/>
    <col min="4" max="4" width="19.1796875" style="48" customWidth="1"/>
    <col min="5" max="5" width="2.7265625" style="48" customWidth="1"/>
    <col min="6" max="6" width="12.7265625" style="52" customWidth="1"/>
    <col min="7" max="7" width="5.1796875" style="52" customWidth="1"/>
    <col min="8" max="8" width="9.1796875" style="52"/>
    <col min="9" max="16384" width="9.1796875" style="48"/>
  </cols>
  <sheetData>
    <row r="2" spans="1:33" s="99" customFormat="1" ht="15.5">
      <c r="B2" s="97" t="s">
        <v>626</v>
      </c>
      <c r="D2" s="98"/>
      <c r="E2" s="98"/>
      <c r="F2" s="100"/>
      <c r="G2" s="98"/>
      <c r="H2" s="100"/>
      <c r="I2" s="94"/>
      <c r="J2" s="94"/>
      <c r="K2" s="94"/>
      <c r="L2" s="94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1:33" s="81" customFormat="1" ht="15.5">
      <c r="B3" s="95" t="s">
        <v>602</v>
      </c>
      <c r="D3" s="83"/>
      <c r="E3" s="83"/>
      <c r="F3" s="236"/>
      <c r="G3" s="87"/>
      <c r="H3" s="87"/>
      <c r="I3" s="88"/>
      <c r="J3" s="88"/>
      <c r="K3" s="88"/>
      <c r="L3" s="88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</row>
    <row r="4" spans="1:33">
      <c r="F4" s="369" t="s">
        <v>722</v>
      </c>
      <c r="G4" s="370"/>
      <c r="H4" s="371"/>
    </row>
    <row r="5" spans="1:33">
      <c r="B5" s="1" t="s">
        <v>175</v>
      </c>
      <c r="C5" s="1"/>
      <c r="D5" s="1" t="s">
        <v>175</v>
      </c>
      <c r="F5" s="370"/>
      <c r="G5" s="370"/>
      <c r="H5" s="371"/>
    </row>
    <row r="6" spans="1:33">
      <c r="A6" s="1"/>
      <c r="B6" s="1" t="s">
        <v>628</v>
      </c>
      <c r="C6" s="1"/>
      <c r="D6" s="1" t="s">
        <v>629</v>
      </c>
      <c r="F6" s="370"/>
      <c r="G6" s="370"/>
      <c r="H6" s="371"/>
    </row>
    <row r="7" spans="1:33">
      <c r="B7" s="48" t="s">
        <v>584</v>
      </c>
      <c r="D7" s="48" t="s">
        <v>584</v>
      </c>
      <c r="F7" s="71" t="s">
        <v>671</v>
      </c>
      <c r="G7" s="52" t="s">
        <v>716</v>
      </c>
      <c r="H7" s="71" t="s">
        <v>719</v>
      </c>
    </row>
    <row r="8" spans="1:33">
      <c r="B8" s="48" t="s">
        <v>132</v>
      </c>
      <c r="D8" s="48" t="s">
        <v>132</v>
      </c>
      <c r="F8" s="71" t="s">
        <v>672</v>
      </c>
      <c r="G8" s="52" t="s">
        <v>717</v>
      </c>
      <c r="H8" s="71" t="s">
        <v>720</v>
      </c>
    </row>
    <row r="9" spans="1:33">
      <c r="B9" s="48" t="s">
        <v>131</v>
      </c>
      <c r="D9" s="48" t="s">
        <v>131</v>
      </c>
      <c r="F9" s="71" t="s">
        <v>673</v>
      </c>
      <c r="G9" s="52" t="s">
        <v>718</v>
      </c>
      <c r="H9" s="71" t="s">
        <v>721</v>
      </c>
    </row>
    <row r="10" spans="1:33">
      <c r="B10" s="48" t="s">
        <v>133</v>
      </c>
      <c r="D10" s="48" t="s">
        <v>133</v>
      </c>
      <c r="F10" s="71"/>
    </row>
    <row r="11" spans="1:33">
      <c r="B11" s="48" t="s">
        <v>130</v>
      </c>
      <c r="D11" s="48" t="s">
        <v>130</v>
      </c>
      <c r="F11" s="71"/>
    </row>
    <row r="13" spans="1:33">
      <c r="A13" s="52"/>
    </row>
    <row r="14" spans="1:33">
      <c r="A14" s="52"/>
    </row>
    <row r="15" spans="1:33">
      <c r="A15" s="52"/>
    </row>
    <row r="16" spans="1:33">
      <c r="A16" s="52"/>
    </row>
    <row r="17" spans="1:1">
      <c r="A17" s="52"/>
    </row>
    <row r="18" spans="1:1">
      <c r="A18" s="52"/>
    </row>
    <row r="19" spans="1:1">
      <c r="A19" s="52"/>
    </row>
    <row r="20" spans="1:1">
      <c r="A20" s="52"/>
    </row>
    <row r="21" spans="1:1">
      <c r="A21" s="52"/>
    </row>
    <row r="22" spans="1:1">
      <c r="A22" s="52"/>
    </row>
    <row r="23" spans="1:1">
      <c r="A23" s="52"/>
    </row>
    <row r="24" spans="1:1">
      <c r="A24" s="52"/>
    </row>
    <row r="25" spans="1:1">
      <c r="A25" s="52"/>
    </row>
    <row r="26" spans="1:1">
      <c r="A26" s="52"/>
    </row>
    <row r="27" spans="1:1">
      <c r="A27" s="52"/>
    </row>
    <row r="28" spans="1:1">
      <c r="A28" s="52"/>
    </row>
    <row r="29" spans="1:1">
      <c r="A29" s="52"/>
    </row>
    <row r="30" spans="1:1">
      <c r="A30" s="52"/>
    </row>
    <row r="31" spans="1:1">
      <c r="A31" s="52"/>
    </row>
    <row r="32" spans="1:1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</sheetData>
  <mergeCells count="1">
    <mergeCell ref="F4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C466-D09E-4C6E-AC7D-5F791E78153B}">
  <sheetPr>
    <tabColor theme="9" tint="-0.249977111117893"/>
    <pageSetUpPr fitToPage="1"/>
  </sheetPr>
  <dimension ref="B1:J137"/>
  <sheetViews>
    <sheetView showGridLines="0" zoomScaleNormal="100" zoomScaleSheetLayoutView="70" workbookViewId="0">
      <pane xSplit="1" ySplit="4" topLeftCell="B29" activePane="bottomRight" state="frozen"/>
      <selection pane="topRight" activeCell="B1" sqref="B1"/>
      <selection pane="bottomLeft" activeCell="A4" sqref="A4"/>
      <selection pane="bottomRight" activeCell="H9" sqref="H9"/>
    </sheetView>
  </sheetViews>
  <sheetFormatPr defaultColWidth="9.1796875" defaultRowHeight="14.5"/>
  <cols>
    <col min="1" max="2" width="3.7265625" style="135" customWidth="1"/>
    <col min="3" max="3" width="31.7265625" style="135" customWidth="1"/>
    <col min="4" max="7" width="18.81640625" style="136" customWidth="1"/>
    <col min="8" max="8" width="16.7265625" style="60" customWidth="1"/>
    <col min="9" max="9" width="8.453125" style="136" customWidth="1"/>
    <col min="10" max="10" width="3.7265625" style="135" customWidth="1"/>
    <col min="11" max="16384" width="9.1796875" style="135"/>
  </cols>
  <sheetData>
    <row r="1" spans="2:10" ht="7.5" customHeight="1"/>
    <row r="2" spans="2:10" ht="15" customHeight="1">
      <c r="B2" s="137" t="s">
        <v>591</v>
      </c>
      <c r="D2" s="138" t="s">
        <v>587</v>
      </c>
      <c r="E2" s="138" t="s">
        <v>588</v>
      </c>
      <c r="F2" s="138" t="s">
        <v>589</v>
      </c>
      <c r="G2" s="138" t="s">
        <v>590</v>
      </c>
      <c r="H2" s="199" t="s">
        <v>669</v>
      </c>
    </row>
    <row r="3" spans="2:10" ht="18.75" customHeight="1">
      <c r="B3" s="137" t="s">
        <v>592</v>
      </c>
      <c r="D3" s="139">
        <f>(1/15)*(15-(COUNTIF(H9:H13,"Select")+COUNTIF(H20:H24,"Select")+COUNTIF(H31:H35,"Select")))</f>
        <v>1</v>
      </c>
      <c r="E3" s="139">
        <f>(1/15)*(15-(COUNTIF(H42:H46,"Select")+COUNTIF(H53:H57,"Select")+COUNTIF(H64:H68,"Select")))</f>
        <v>1</v>
      </c>
      <c r="F3" s="139">
        <f>(1/15)*(15-(COUNTIF(H75:H79,"Select")+COUNTIF(H86:H90,"Select")+COUNTIF(H97:H101,"Select")))</f>
        <v>1</v>
      </c>
      <c r="G3" s="140">
        <f>(1/15)*(15-(COUNTIF(H108:H112,"Select")+COUNTIF(H119:H123,"Select")+COUNTIF(H130:H134,"Select")))</f>
        <v>1</v>
      </c>
      <c r="H3" s="141">
        <f>AVERAGE(D3:G3)</f>
        <v>1</v>
      </c>
    </row>
    <row r="4" spans="2:10" ht="12" customHeight="1">
      <c r="D4" s="135"/>
      <c r="G4" s="142"/>
      <c r="H4" s="143"/>
    </row>
    <row r="5" spans="2:10" ht="20.149999999999999" customHeight="1">
      <c r="B5" s="137" t="s">
        <v>65</v>
      </c>
    </row>
    <row r="6" spans="2:10" s="145" customFormat="1" ht="30" customHeight="1">
      <c r="B6" s="144" t="s">
        <v>26</v>
      </c>
      <c r="G6" s="146"/>
      <c r="H6" s="147"/>
      <c r="I6" s="146"/>
      <c r="J6" s="148"/>
    </row>
    <row r="7" spans="2:10" s="149" customFormat="1" ht="15" customHeight="1">
      <c r="C7" s="150"/>
      <c r="D7" s="304" t="s">
        <v>129</v>
      </c>
      <c r="E7" s="305"/>
      <c r="F7" s="305"/>
      <c r="G7" s="306"/>
      <c r="H7" s="151"/>
      <c r="I7" s="152"/>
    </row>
    <row r="8" spans="2:10" ht="36" customHeight="1">
      <c r="B8" s="153"/>
      <c r="C8" s="154" t="s">
        <v>14</v>
      </c>
      <c r="D8" s="154" t="s">
        <v>594</v>
      </c>
      <c r="E8" s="154" t="s">
        <v>595</v>
      </c>
      <c r="F8" s="154" t="s">
        <v>596</v>
      </c>
      <c r="G8" s="154" t="s">
        <v>597</v>
      </c>
      <c r="H8" s="155" t="s">
        <v>585</v>
      </c>
      <c r="I8" s="156" t="s">
        <v>619</v>
      </c>
      <c r="J8" s="157"/>
    </row>
    <row r="9" spans="2:10" ht="64" customHeight="1">
      <c r="B9" s="158"/>
      <c r="C9" s="159" t="s">
        <v>5</v>
      </c>
      <c r="D9" s="160" t="s">
        <v>180</v>
      </c>
      <c r="E9" s="160" t="s">
        <v>181</v>
      </c>
      <c r="F9" s="160" t="s">
        <v>182</v>
      </c>
      <c r="G9" s="160" t="s">
        <v>183</v>
      </c>
      <c r="H9" s="49" t="s">
        <v>131</v>
      </c>
      <c r="I9" s="161">
        <f>IFERROR(4-VALUE(LEFT(H9,1)),0)</f>
        <v>2</v>
      </c>
    </row>
    <row r="10" spans="2:10" ht="64" customHeight="1">
      <c r="B10" s="158"/>
      <c r="C10" s="159" t="s">
        <v>7</v>
      </c>
      <c r="D10" s="160" t="s">
        <v>185</v>
      </c>
      <c r="E10" s="160" t="s">
        <v>186</v>
      </c>
      <c r="F10" s="160" t="s">
        <v>187</v>
      </c>
      <c r="G10" s="160" t="s">
        <v>184</v>
      </c>
      <c r="H10" s="49" t="s">
        <v>131</v>
      </c>
      <c r="I10" s="161">
        <f t="shared" ref="I10:I13" si="0">IFERROR(4-VALUE(LEFT(H10,1)),0)</f>
        <v>2</v>
      </c>
    </row>
    <row r="11" spans="2:10" ht="64" customHeight="1">
      <c r="B11" s="158"/>
      <c r="C11" s="159" t="s">
        <v>124</v>
      </c>
      <c r="D11" s="160" t="s">
        <v>237</v>
      </c>
      <c r="E11" s="160" t="s">
        <v>238</v>
      </c>
      <c r="F11" s="160" t="s">
        <v>240</v>
      </c>
      <c r="G11" s="160" t="s">
        <v>239</v>
      </c>
      <c r="H11" s="49" t="s">
        <v>131</v>
      </c>
      <c r="I11" s="161">
        <f t="shared" si="0"/>
        <v>2</v>
      </c>
    </row>
    <row r="12" spans="2:10" ht="64" customHeight="1">
      <c r="B12" s="158"/>
      <c r="C12" s="159" t="s">
        <v>4</v>
      </c>
      <c r="D12" s="160" t="s">
        <v>188</v>
      </c>
      <c r="E12" s="160" t="s">
        <v>189</v>
      </c>
      <c r="F12" s="160" t="s">
        <v>190</v>
      </c>
      <c r="G12" s="160" t="s">
        <v>586</v>
      </c>
      <c r="H12" s="49" t="s">
        <v>131</v>
      </c>
      <c r="I12" s="161">
        <f t="shared" si="0"/>
        <v>2</v>
      </c>
    </row>
    <row r="13" spans="2:10" ht="64" customHeight="1">
      <c r="B13" s="162"/>
      <c r="C13" s="159" t="s">
        <v>15</v>
      </c>
      <c r="D13" s="160" t="s">
        <v>193</v>
      </c>
      <c r="E13" s="160" t="s">
        <v>194</v>
      </c>
      <c r="F13" s="160" t="s">
        <v>192</v>
      </c>
      <c r="G13" s="160" t="s">
        <v>191</v>
      </c>
      <c r="H13" s="49" t="s">
        <v>131</v>
      </c>
      <c r="I13" s="161">
        <f t="shared" si="0"/>
        <v>2</v>
      </c>
    </row>
    <row r="14" spans="2:10" ht="6" customHeight="1">
      <c r="B14" s="157"/>
      <c r="C14" s="163"/>
      <c r="D14" s="164"/>
      <c r="E14" s="164"/>
      <c r="F14" s="164"/>
      <c r="G14" s="164"/>
      <c r="H14" s="165"/>
      <c r="I14" s="166"/>
    </row>
    <row r="15" spans="2:10">
      <c r="G15" s="167" t="s">
        <v>6</v>
      </c>
      <c r="H15" s="168">
        <f>IFERROR((VALUE(LEFT($H9,1))+VALUE(LEFT($H10,1))+VALUE(LEFT($H11,1))+VALUE(LEFT($H12,1))+VALUE(LEFT($H13,1)))/20,0)</f>
        <v>0.5</v>
      </c>
    </row>
    <row r="16" spans="2:10" ht="20.149999999999999" customHeight="1">
      <c r="B16" s="137" t="s">
        <v>65</v>
      </c>
    </row>
    <row r="17" spans="2:10" s="145" customFormat="1" ht="30" customHeight="1">
      <c r="B17" s="144" t="s">
        <v>25</v>
      </c>
      <c r="D17" s="146"/>
      <c r="E17" s="146"/>
      <c r="F17" s="146"/>
      <c r="G17" s="146"/>
      <c r="H17" s="147"/>
      <c r="I17" s="146"/>
    </row>
    <row r="18" spans="2:10" s="169" customFormat="1" ht="15" customHeight="1">
      <c r="C18" s="170"/>
      <c r="D18" s="304" t="s">
        <v>129</v>
      </c>
      <c r="E18" s="305"/>
      <c r="F18" s="305"/>
      <c r="G18" s="306"/>
      <c r="H18" s="171"/>
      <c r="I18" s="171"/>
    </row>
    <row r="19" spans="2:10" ht="36" customHeight="1">
      <c r="B19" s="153"/>
      <c r="C19" s="154" t="s">
        <v>14</v>
      </c>
      <c r="D19" s="154" t="s">
        <v>594</v>
      </c>
      <c r="E19" s="154" t="s">
        <v>595</v>
      </c>
      <c r="F19" s="154" t="s">
        <v>596</v>
      </c>
      <c r="G19" s="154" t="s">
        <v>597</v>
      </c>
      <c r="H19" s="172" t="s">
        <v>585</v>
      </c>
      <c r="I19" s="156" t="s">
        <v>619</v>
      </c>
      <c r="J19" s="173"/>
    </row>
    <row r="20" spans="2:10" ht="64" customHeight="1">
      <c r="B20" s="158"/>
      <c r="C20" s="159" t="s">
        <v>198</v>
      </c>
      <c r="D20" s="160" t="s">
        <v>196</v>
      </c>
      <c r="E20" s="160" t="s">
        <v>234</v>
      </c>
      <c r="F20" s="160" t="s">
        <v>197</v>
      </c>
      <c r="G20" s="160" t="s">
        <v>195</v>
      </c>
      <c r="H20" s="49" t="s">
        <v>131</v>
      </c>
      <c r="I20" s="161">
        <f>IFERROR(4-VALUE(LEFT(H20,1)),0)</f>
        <v>2</v>
      </c>
    </row>
    <row r="21" spans="2:10" ht="64" customHeight="1">
      <c r="B21" s="158"/>
      <c r="C21" s="159" t="s">
        <v>125</v>
      </c>
      <c r="D21" s="160" t="s">
        <v>236</v>
      </c>
      <c r="E21" s="160" t="s">
        <v>235</v>
      </c>
      <c r="F21" s="160" t="s">
        <v>200</v>
      </c>
      <c r="G21" s="160" t="s">
        <v>199</v>
      </c>
      <c r="H21" s="49" t="s">
        <v>131</v>
      </c>
      <c r="I21" s="161">
        <f t="shared" ref="I21:I24" si="1">IFERROR(4-VALUE(LEFT(H21,1)),0)</f>
        <v>2</v>
      </c>
    </row>
    <row r="22" spans="2:10" ht="64" customHeight="1">
      <c r="B22" s="158"/>
      <c r="C22" s="159" t="s">
        <v>8</v>
      </c>
      <c r="D22" s="160" t="s">
        <v>207</v>
      </c>
      <c r="E22" s="160" t="s">
        <v>203</v>
      </c>
      <c r="F22" s="160" t="s">
        <v>201</v>
      </c>
      <c r="G22" s="160" t="s">
        <v>205</v>
      </c>
      <c r="H22" s="49" t="s">
        <v>131</v>
      </c>
      <c r="I22" s="161">
        <f t="shared" si="1"/>
        <v>2</v>
      </c>
    </row>
    <row r="23" spans="2:10" ht="64" customHeight="1">
      <c r="B23" s="158"/>
      <c r="C23" s="159" t="s">
        <v>9</v>
      </c>
      <c r="D23" s="160" t="s">
        <v>208</v>
      </c>
      <c r="E23" s="160" t="s">
        <v>204</v>
      </c>
      <c r="F23" s="160" t="s">
        <v>202</v>
      </c>
      <c r="G23" s="160" t="s">
        <v>206</v>
      </c>
      <c r="H23" s="49" t="s">
        <v>131</v>
      </c>
      <c r="I23" s="161">
        <f t="shared" si="1"/>
        <v>2</v>
      </c>
    </row>
    <row r="24" spans="2:10" ht="64" customHeight="1">
      <c r="B24" s="162"/>
      <c r="C24" s="159" t="s">
        <v>10</v>
      </c>
      <c r="D24" s="160" t="s">
        <v>210</v>
      </c>
      <c r="E24" s="160" t="s">
        <v>211</v>
      </c>
      <c r="F24" s="160" t="s">
        <v>212</v>
      </c>
      <c r="G24" s="160" t="s">
        <v>209</v>
      </c>
      <c r="H24" s="49" t="s">
        <v>131</v>
      </c>
      <c r="I24" s="161">
        <f t="shared" si="1"/>
        <v>2</v>
      </c>
    </row>
    <row r="25" spans="2:10" ht="6" customHeight="1">
      <c r="B25" s="157"/>
      <c r="C25" s="163"/>
      <c r="D25" s="164"/>
      <c r="E25" s="164"/>
      <c r="F25" s="164"/>
      <c r="G25" s="164"/>
      <c r="H25" s="165"/>
      <c r="I25" s="166"/>
    </row>
    <row r="26" spans="2:10">
      <c r="G26" s="167" t="s">
        <v>11</v>
      </c>
      <c r="H26" s="168">
        <f>IFERROR((VALUE(LEFT($H20,1))+VALUE(LEFT($H21,1))+VALUE(LEFT($H22,1))+VALUE(LEFT($H23,1))+VALUE(LEFT($H24,1)))/20,0)</f>
        <v>0.5</v>
      </c>
    </row>
    <row r="27" spans="2:10" ht="20.149999999999999" customHeight="1">
      <c r="B27" s="137" t="s">
        <v>65</v>
      </c>
    </row>
    <row r="28" spans="2:10" s="145" customFormat="1" ht="30" customHeight="1">
      <c r="B28" s="144" t="s">
        <v>24</v>
      </c>
      <c r="D28" s="146"/>
      <c r="E28" s="146"/>
      <c r="F28" s="146"/>
      <c r="G28" s="146"/>
      <c r="H28" s="147"/>
      <c r="I28" s="146"/>
    </row>
    <row r="29" spans="2:10" s="169" customFormat="1" ht="15" customHeight="1">
      <c r="C29" s="170"/>
      <c r="D29" s="304" t="s">
        <v>129</v>
      </c>
      <c r="E29" s="305"/>
      <c r="F29" s="305"/>
      <c r="G29" s="306"/>
      <c r="H29" s="171"/>
      <c r="I29" s="171"/>
    </row>
    <row r="30" spans="2:10" ht="36" customHeight="1">
      <c r="B30" s="153"/>
      <c r="C30" s="154" t="s">
        <v>14</v>
      </c>
      <c r="D30" s="154" t="s">
        <v>594</v>
      </c>
      <c r="E30" s="154" t="s">
        <v>595</v>
      </c>
      <c r="F30" s="154" t="s">
        <v>596</v>
      </c>
      <c r="G30" s="154" t="s">
        <v>597</v>
      </c>
      <c r="H30" s="172" t="s">
        <v>585</v>
      </c>
      <c r="I30" s="156" t="s">
        <v>619</v>
      </c>
      <c r="J30" s="173"/>
    </row>
    <row r="31" spans="2:10" ht="64" customHeight="1">
      <c r="B31" s="158"/>
      <c r="C31" s="159" t="s">
        <v>12</v>
      </c>
      <c r="D31" s="160" t="s">
        <v>214</v>
      </c>
      <c r="E31" s="160" t="s">
        <v>213</v>
      </c>
      <c r="F31" s="160" t="s">
        <v>215</v>
      </c>
      <c r="G31" s="160" t="s">
        <v>216</v>
      </c>
      <c r="H31" s="49" t="s">
        <v>131</v>
      </c>
      <c r="I31" s="161">
        <f>IFERROR(4-VALUE(LEFT(H31,1)),0)</f>
        <v>2</v>
      </c>
    </row>
    <row r="32" spans="2:10" ht="64" customHeight="1">
      <c r="B32" s="158"/>
      <c r="C32" s="159" t="s">
        <v>217</v>
      </c>
      <c r="D32" s="160" t="s">
        <v>218</v>
      </c>
      <c r="E32" s="160" t="s">
        <v>219</v>
      </c>
      <c r="F32" s="160" t="s">
        <v>233</v>
      </c>
      <c r="G32" s="160" t="s">
        <v>232</v>
      </c>
      <c r="H32" s="49" t="s">
        <v>131</v>
      </c>
      <c r="I32" s="161">
        <f t="shared" ref="I32:I35" si="2">IFERROR(4-VALUE(LEFT(H32,1)),0)</f>
        <v>2</v>
      </c>
    </row>
    <row r="33" spans="2:10" ht="64" customHeight="1">
      <c r="B33" s="158"/>
      <c r="C33" s="159" t="s">
        <v>126</v>
      </c>
      <c r="D33" s="160" t="s">
        <v>220</v>
      </c>
      <c r="E33" s="160" t="s">
        <v>221</v>
      </c>
      <c r="F33" s="160" t="s">
        <v>222</v>
      </c>
      <c r="G33" s="160" t="s">
        <v>223</v>
      </c>
      <c r="H33" s="49" t="s">
        <v>131</v>
      </c>
      <c r="I33" s="161">
        <f t="shared" si="2"/>
        <v>2</v>
      </c>
    </row>
    <row r="34" spans="2:10" ht="64" customHeight="1">
      <c r="B34" s="158"/>
      <c r="C34" s="159" t="s">
        <v>127</v>
      </c>
      <c r="D34" s="160" t="s">
        <v>224</v>
      </c>
      <c r="E34" s="160" t="s">
        <v>225</v>
      </c>
      <c r="F34" s="160" t="s">
        <v>226</v>
      </c>
      <c r="G34" s="160" t="s">
        <v>230</v>
      </c>
      <c r="H34" s="49" t="s">
        <v>131</v>
      </c>
      <c r="I34" s="161">
        <f t="shared" si="2"/>
        <v>2</v>
      </c>
    </row>
    <row r="35" spans="2:10" ht="64" customHeight="1">
      <c r="B35" s="162"/>
      <c r="C35" s="159" t="s">
        <v>128</v>
      </c>
      <c r="D35" s="160" t="s">
        <v>227</v>
      </c>
      <c r="E35" s="160" t="s">
        <v>228</v>
      </c>
      <c r="F35" s="160" t="s">
        <v>229</v>
      </c>
      <c r="G35" s="160" t="s">
        <v>231</v>
      </c>
      <c r="H35" s="49" t="s">
        <v>131</v>
      </c>
      <c r="I35" s="161">
        <f t="shared" si="2"/>
        <v>2</v>
      </c>
    </row>
    <row r="36" spans="2:10" ht="6" customHeight="1">
      <c r="B36" s="157"/>
      <c r="C36" s="163"/>
      <c r="D36" s="164"/>
      <c r="E36" s="164"/>
      <c r="F36" s="164"/>
      <c r="G36" s="164"/>
      <c r="H36" s="165"/>
      <c r="I36" s="166"/>
    </row>
    <row r="37" spans="2:10" ht="15" customHeight="1">
      <c r="G37" s="167" t="s">
        <v>13</v>
      </c>
      <c r="H37" s="168">
        <f>IFERROR((VALUE(LEFT($H31,1))+VALUE(LEFT($H32,1))+VALUE(LEFT($H33,1))+VALUE(LEFT($H34,1))+VALUE(LEFT($H35,1)))/20,0)</f>
        <v>0.5</v>
      </c>
    </row>
    <row r="38" spans="2:10" ht="20.149999999999999" customHeight="1">
      <c r="B38" s="137" t="s">
        <v>66</v>
      </c>
    </row>
    <row r="39" spans="2:10" s="145" customFormat="1" ht="30" customHeight="1">
      <c r="B39" s="144" t="s">
        <v>23</v>
      </c>
      <c r="G39" s="146"/>
      <c r="H39" s="147"/>
      <c r="I39" s="146"/>
      <c r="J39" s="148"/>
    </row>
    <row r="40" spans="2:10" s="149" customFormat="1" ht="15" customHeight="1">
      <c r="C40" s="150"/>
      <c r="D40" s="304" t="s">
        <v>129</v>
      </c>
      <c r="E40" s="305"/>
      <c r="F40" s="305"/>
      <c r="G40" s="306"/>
      <c r="H40" s="151"/>
      <c r="I40" s="152"/>
    </row>
    <row r="41" spans="2:10" ht="36" customHeight="1">
      <c r="B41" s="174"/>
      <c r="C41" s="175" t="s">
        <v>14</v>
      </c>
      <c r="D41" s="175" t="s">
        <v>594</v>
      </c>
      <c r="E41" s="175" t="s">
        <v>595</v>
      </c>
      <c r="F41" s="175" t="s">
        <v>596</v>
      </c>
      <c r="G41" s="175" t="s">
        <v>597</v>
      </c>
      <c r="H41" s="176" t="s">
        <v>585</v>
      </c>
      <c r="I41" s="177" t="s">
        <v>619</v>
      </c>
      <c r="J41" s="157"/>
    </row>
    <row r="42" spans="2:10" ht="64" customHeight="1">
      <c r="B42" s="178"/>
      <c r="C42" s="179" t="s">
        <v>37</v>
      </c>
      <c r="D42" s="160" t="s">
        <v>241</v>
      </c>
      <c r="E42" s="160" t="s">
        <v>243</v>
      </c>
      <c r="F42" s="160" t="s">
        <v>242</v>
      </c>
      <c r="G42" s="160" t="s">
        <v>244</v>
      </c>
      <c r="H42" s="49" t="s">
        <v>131</v>
      </c>
      <c r="I42" s="161">
        <f t="shared" ref="I42:I46" si="3">IFERROR(4-VALUE(LEFT(H42,1)),0)</f>
        <v>2</v>
      </c>
    </row>
    <row r="43" spans="2:10" ht="64" customHeight="1">
      <c r="B43" s="178"/>
      <c r="C43" s="179" t="s">
        <v>35</v>
      </c>
      <c r="D43" s="160" t="s">
        <v>241</v>
      </c>
      <c r="E43" s="160" t="s">
        <v>245</v>
      </c>
      <c r="F43" s="160" t="s">
        <v>246</v>
      </c>
      <c r="G43" s="160" t="s">
        <v>247</v>
      </c>
      <c r="H43" s="49" t="s">
        <v>131</v>
      </c>
      <c r="I43" s="161">
        <f t="shared" si="3"/>
        <v>2</v>
      </c>
    </row>
    <row r="44" spans="2:10" ht="64" customHeight="1">
      <c r="B44" s="178"/>
      <c r="C44" s="179" t="s">
        <v>39</v>
      </c>
      <c r="D44" s="160" t="s">
        <v>251</v>
      </c>
      <c r="E44" s="160" t="s">
        <v>250</v>
      </c>
      <c r="F44" s="160" t="s">
        <v>248</v>
      </c>
      <c r="G44" s="160" t="s">
        <v>249</v>
      </c>
      <c r="H44" s="49" t="s">
        <v>131</v>
      </c>
      <c r="I44" s="161">
        <f t="shared" si="3"/>
        <v>2</v>
      </c>
    </row>
    <row r="45" spans="2:10" ht="64" customHeight="1">
      <c r="B45" s="178"/>
      <c r="C45" s="179" t="s">
        <v>252</v>
      </c>
      <c r="D45" s="160" t="s">
        <v>253</v>
      </c>
      <c r="E45" s="160" t="s">
        <v>254</v>
      </c>
      <c r="F45" s="160" t="s">
        <v>255</v>
      </c>
      <c r="G45" s="160" t="s">
        <v>256</v>
      </c>
      <c r="H45" s="49" t="s">
        <v>131</v>
      </c>
      <c r="I45" s="161">
        <f t="shared" si="3"/>
        <v>2</v>
      </c>
    </row>
    <row r="46" spans="2:10" ht="64" customHeight="1">
      <c r="B46" s="180"/>
      <c r="C46" s="179" t="s">
        <v>36</v>
      </c>
      <c r="D46" s="160" t="s">
        <v>257</v>
      </c>
      <c r="E46" s="160" t="s">
        <v>259</v>
      </c>
      <c r="F46" s="160" t="s">
        <v>258</v>
      </c>
      <c r="G46" s="160" t="s">
        <v>36</v>
      </c>
      <c r="H46" s="49" t="s">
        <v>131</v>
      </c>
      <c r="I46" s="161">
        <f t="shared" si="3"/>
        <v>2</v>
      </c>
    </row>
    <row r="47" spans="2:10" ht="6" customHeight="1">
      <c r="B47" s="157"/>
      <c r="C47" s="163"/>
      <c r="D47" s="164"/>
      <c r="E47" s="164"/>
      <c r="F47" s="164"/>
      <c r="G47" s="164"/>
      <c r="H47" s="165"/>
      <c r="I47" s="166"/>
    </row>
    <row r="48" spans="2:10">
      <c r="G48" s="167" t="s">
        <v>28</v>
      </c>
      <c r="H48" s="168">
        <f>IFERROR((VALUE(LEFT($H42,1))+VALUE(LEFT($H43,1))+VALUE(LEFT($H44,1))+VALUE(LEFT($H45,1))+VALUE(LEFT($H46,1)))/20,0)</f>
        <v>0.5</v>
      </c>
    </row>
    <row r="49" spans="2:10" ht="20.149999999999999" customHeight="1">
      <c r="B49" s="137" t="s">
        <v>66</v>
      </c>
    </row>
    <row r="50" spans="2:10" s="145" customFormat="1" ht="30" customHeight="1">
      <c r="B50" s="80" t="s">
        <v>22</v>
      </c>
      <c r="D50" s="146"/>
      <c r="E50" s="146"/>
      <c r="F50" s="146"/>
      <c r="G50" s="146"/>
      <c r="H50" s="147"/>
      <c r="I50" s="146"/>
    </row>
    <row r="51" spans="2:10" s="169" customFormat="1" ht="15" customHeight="1">
      <c r="C51" s="170"/>
      <c r="D51" s="304" t="s">
        <v>129</v>
      </c>
      <c r="E51" s="305"/>
      <c r="F51" s="305"/>
      <c r="G51" s="306"/>
      <c r="H51" s="171"/>
      <c r="I51" s="171"/>
    </row>
    <row r="52" spans="2:10" ht="36" customHeight="1">
      <c r="B52" s="174"/>
      <c r="C52" s="175" t="s">
        <v>14</v>
      </c>
      <c r="D52" s="175" t="s">
        <v>594</v>
      </c>
      <c r="E52" s="175" t="s">
        <v>595</v>
      </c>
      <c r="F52" s="175" t="s">
        <v>596</v>
      </c>
      <c r="G52" s="175" t="s">
        <v>597</v>
      </c>
      <c r="H52" s="181" t="s">
        <v>585</v>
      </c>
      <c r="I52" s="177" t="s">
        <v>619</v>
      </c>
      <c r="J52" s="173"/>
    </row>
    <row r="53" spans="2:10" ht="64" customHeight="1">
      <c r="B53" s="178"/>
      <c r="C53" s="179" t="s">
        <v>38</v>
      </c>
      <c r="D53" s="160" t="s">
        <v>263</v>
      </c>
      <c r="E53" s="160" t="s">
        <v>261</v>
      </c>
      <c r="F53" s="160" t="s">
        <v>260</v>
      </c>
      <c r="G53" s="160" t="s">
        <v>262</v>
      </c>
      <c r="H53" s="49" t="s">
        <v>131</v>
      </c>
      <c r="I53" s="161">
        <f t="shared" ref="I53:I57" si="4">IFERROR(4-VALUE(LEFT(H53,1)),0)</f>
        <v>2</v>
      </c>
    </row>
    <row r="54" spans="2:10" ht="64" customHeight="1">
      <c r="B54" s="178"/>
      <c r="C54" s="179" t="s">
        <v>264</v>
      </c>
      <c r="D54" s="160" t="s">
        <v>265</v>
      </c>
      <c r="E54" s="160" t="s">
        <v>267</v>
      </c>
      <c r="F54" s="160" t="s">
        <v>268</v>
      </c>
      <c r="G54" s="160" t="s">
        <v>266</v>
      </c>
      <c r="H54" s="49" t="s">
        <v>131</v>
      </c>
      <c r="I54" s="161">
        <f t="shared" si="4"/>
        <v>2</v>
      </c>
    </row>
    <row r="55" spans="2:10" ht="64" customHeight="1">
      <c r="B55" s="178"/>
      <c r="C55" s="179" t="s">
        <v>73</v>
      </c>
      <c r="D55" s="160" t="s">
        <v>269</v>
      </c>
      <c r="E55" s="160" t="s">
        <v>270</v>
      </c>
      <c r="F55" s="160" t="s">
        <v>272</v>
      </c>
      <c r="G55" s="160" t="s">
        <v>271</v>
      </c>
      <c r="H55" s="49" t="s">
        <v>131</v>
      </c>
      <c r="I55" s="161">
        <f t="shared" si="4"/>
        <v>2</v>
      </c>
    </row>
    <row r="56" spans="2:10" ht="64" customHeight="1">
      <c r="B56" s="178"/>
      <c r="C56" s="179" t="s">
        <v>273</v>
      </c>
      <c r="D56" s="160" t="s">
        <v>274</v>
      </c>
      <c r="E56" s="160" t="s">
        <v>275</v>
      </c>
      <c r="F56" s="160" t="s">
        <v>276</v>
      </c>
      <c r="G56" s="160" t="s">
        <v>277</v>
      </c>
      <c r="H56" s="49" t="s">
        <v>131</v>
      </c>
      <c r="I56" s="161">
        <f t="shared" si="4"/>
        <v>2</v>
      </c>
    </row>
    <row r="57" spans="2:10" ht="64" customHeight="1">
      <c r="B57" s="180"/>
      <c r="C57" s="179" t="s">
        <v>278</v>
      </c>
      <c r="D57" s="160" t="s">
        <v>279</v>
      </c>
      <c r="E57" s="160" t="s">
        <v>280</v>
      </c>
      <c r="F57" s="160" t="s">
        <v>281</v>
      </c>
      <c r="G57" s="160" t="s">
        <v>282</v>
      </c>
      <c r="H57" s="49" t="s">
        <v>131</v>
      </c>
      <c r="I57" s="161">
        <f t="shared" si="4"/>
        <v>2</v>
      </c>
    </row>
    <row r="58" spans="2:10" ht="6" customHeight="1">
      <c r="B58" s="157"/>
      <c r="C58" s="163"/>
      <c r="D58" s="164"/>
      <c r="E58" s="164"/>
      <c r="F58" s="164"/>
      <c r="G58" s="164"/>
      <c r="H58" s="165"/>
      <c r="I58" s="166"/>
    </row>
    <row r="59" spans="2:10">
      <c r="G59" s="167" t="s">
        <v>27</v>
      </c>
      <c r="H59" s="168">
        <f>IFERROR((VALUE(LEFT($H53,1))+VALUE(LEFT($H54,1))+VALUE(LEFT($H55,1))+VALUE(LEFT($H56,1))+VALUE(LEFT($H57,1)))/20,0)</f>
        <v>0.5</v>
      </c>
    </row>
    <row r="60" spans="2:10" ht="20.149999999999999" customHeight="1">
      <c r="B60" s="137" t="s">
        <v>66</v>
      </c>
    </row>
    <row r="61" spans="2:10" s="145" customFormat="1" ht="30" customHeight="1">
      <c r="B61" s="80" t="s">
        <v>21</v>
      </c>
      <c r="D61" s="146"/>
      <c r="E61" s="146"/>
      <c r="F61" s="146"/>
      <c r="G61" s="146"/>
      <c r="H61" s="147"/>
      <c r="I61" s="146"/>
    </row>
    <row r="62" spans="2:10" s="169" customFormat="1" ht="15" customHeight="1">
      <c r="C62" s="170"/>
      <c r="D62" s="304" t="s">
        <v>129</v>
      </c>
      <c r="E62" s="305"/>
      <c r="F62" s="305"/>
      <c r="G62" s="306"/>
      <c r="H62" s="171"/>
      <c r="I62" s="171"/>
    </row>
    <row r="63" spans="2:10" ht="36" customHeight="1">
      <c r="B63" s="174"/>
      <c r="C63" s="175" t="s">
        <v>14</v>
      </c>
      <c r="D63" s="175" t="s">
        <v>594</v>
      </c>
      <c r="E63" s="175" t="s">
        <v>595</v>
      </c>
      <c r="F63" s="175" t="s">
        <v>596</v>
      </c>
      <c r="G63" s="175" t="s">
        <v>597</v>
      </c>
      <c r="H63" s="181" t="s">
        <v>585</v>
      </c>
      <c r="I63" s="177" t="s">
        <v>619</v>
      </c>
      <c r="J63" s="173"/>
    </row>
    <row r="64" spans="2:10" ht="64" customHeight="1">
      <c r="B64" s="178"/>
      <c r="C64" s="179" t="s">
        <v>43</v>
      </c>
      <c r="D64" s="160" t="s">
        <v>284</v>
      </c>
      <c r="E64" s="160" t="s">
        <v>285</v>
      </c>
      <c r="F64" s="160" t="s">
        <v>286</v>
      </c>
      <c r="G64" s="160" t="s">
        <v>283</v>
      </c>
      <c r="H64" s="49" t="s">
        <v>131</v>
      </c>
      <c r="I64" s="161">
        <f t="shared" ref="I64:I68" si="5">IFERROR(4-VALUE(LEFT(H64,1)),0)</f>
        <v>2</v>
      </c>
    </row>
    <row r="65" spans="2:10" ht="64" customHeight="1">
      <c r="B65" s="178"/>
      <c r="C65" s="179" t="s">
        <v>42</v>
      </c>
      <c r="D65" s="160" t="s">
        <v>290</v>
      </c>
      <c r="E65" s="160" t="s">
        <v>287</v>
      </c>
      <c r="F65" s="160" t="s">
        <v>288</v>
      </c>
      <c r="G65" s="160" t="s">
        <v>289</v>
      </c>
      <c r="H65" s="49" t="s">
        <v>131</v>
      </c>
      <c r="I65" s="161">
        <f t="shared" si="5"/>
        <v>2</v>
      </c>
    </row>
    <row r="66" spans="2:10" ht="64" customHeight="1">
      <c r="B66" s="178"/>
      <c r="C66" s="179" t="s">
        <v>291</v>
      </c>
      <c r="D66" s="160" t="s">
        <v>295</v>
      </c>
      <c r="E66" s="160" t="s">
        <v>292</v>
      </c>
      <c r="F66" s="160" t="s">
        <v>294</v>
      </c>
      <c r="G66" s="160" t="s">
        <v>293</v>
      </c>
      <c r="H66" s="49" t="s">
        <v>131</v>
      </c>
      <c r="I66" s="161">
        <f t="shared" si="5"/>
        <v>2</v>
      </c>
    </row>
    <row r="67" spans="2:10" ht="64" customHeight="1">
      <c r="B67" s="178"/>
      <c r="C67" s="179" t="s">
        <v>41</v>
      </c>
      <c r="D67" s="160" t="s">
        <v>296</v>
      </c>
      <c r="E67" s="160" t="s">
        <v>297</v>
      </c>
      <c r="F67" s="160" t="s">
        <v>298</v>
      </c>
      <c r="G67" s="160" t="s">
        <v>299</v>
      </c>
      <c r="H67" s="49" t="s">
        <v>131</v>
      </c>
      <c r="I67" s="161">
        <f t="shared" si="5"/>
        <v>2</v>
      </c>
    </row>
    <row r="68" spans="2:10" ht="64" customHeight="1">
      <c r="B68" s="180"/>
      <c r="C68" s="179" t="s">
        <v>40</v>
      </c>
      <c r="D68" s="160" t="s">
        <v>300</v>
      </c>
      <c r="E68" s="160" t="s">
        <v>302</v>
      </c>
      <c r="F68" s="160" t="s">
        <v>303</v>
      </c>
      <c r="G68" s="160" t="s">
        <v>301</v>
      </c>
      <c r="H68" s="49" t="s">
        <v>131</v>
      </c>
      <c r="I68" s="161">
        <f t="shared" si="5"/>
        <v>2</v>
      </c>
    </row>
    <row r="69" spans="2:10" ht="6" customHeight="1">
      <c r="B69" s="157"/>
      <c r="C69" s="163"/>
      <c r="D69" s="164"/>
      <c r="E69" s="164"/>
      <c r="F69" s="164"/>
      <c r="G69" s="164"/>
      <c r="H69" s="165"/>
      <c r="I69" s="166"/>
    </row>
    <row r="70" spans="2:10" ht="15" customHeight="1">
      <c r="G70" s="182" t="s">
        <v>33</v>
      </c>
      <c r="H70" s="168">
        <f>IFERROR((VALUE(LEFT($H64,1))+VALUE(LEFT($H65,1))+VALUE(LEFT($H66,1))+VALUE(LEFT($H67,1))+VALUE(LEFT($H68,1)))/20,0)</f>
        <v>0.5</v>
      </c>
    </row>
    <row r="71" spans="2:10" ht="20.149999999999999" customHeight="1">
      <c r="B71" s="137" t="s">
        <v>67</v>
      </c>
    </row>
    <row r="72" spans="2:10" s="145" customFormat="1" ht="30" customHeight="1">
      <c r="B72" s="144" t="s">
        <v>598</v>
      </c>
      <c r="G72" s="146"/>
      <c r="H72" s="147"/>
      <c r="I72" s="146"/>
      <c r="J72" s="148"/>
    </row>
    <row r="73" spans="2:10" s="149" customFormat="1" ht="15" customHeight="1">
      <c r="C73" s="150"/>
      <c r="D73" s="304" t="s">
        <v>129</v>
      </c>
      <c r="E73" s="305"/>
      <c r="F73" s="305"/>
      <c r="G73" s="306"/>
      <c r="H73" s="151"/>
      <c r="I73" s="152"/>
    </row>
    <row r="74" spans="2:10" ht="36" customHeight="1">
      <c r="B74" s="183"/>
      <c r="C74" s="184" t="s">
        <v>14</v>
      </c>
      <c r="D74" s="184" t="s">
        <v>594</v>
      </c>
      <c r="E74" s="184" t="s">
        <v>595</v>
      </c>
      <c r="F74" s="184" t="s">
        <v>596</v>
      </c>
      <c r="G74" s="184" t="s">
        <v>597</v>
      </c>
      <c r="H74" s="185" t="s">
        <v>585</v>
      </c>
      <c r="I74" s="186" t="s">
        <v>619</v>
      </c>
      <c r="J74" s="157"/>
    </row>
    <row r="75" spans="2:10" ht="64" customHeight="1">
      <c r="B75" s="187"/>
      <c r="C75" s="179" t="s">
        <v>44</v>
      </c>
      <c r="D75" s="160" t="s">
        <v>306</v>
      </c>
      <c r="E75" s="160" t="s">
        <v>304</v>
      </c>
      <c r="F75" s="160" t="s">
        <v>305</v>
      </c>
      <c r="G75" s="160" t="s">
        <v>307</v>
      </c>
      <c r="H75" s="49" t="s">
        <v>131</v>
      </c>
      <c r="I75" s="161">
        <f t="shared" ref="I75:I79" si="6">IFERROR(4-VALUE(LEFT(H75,1)),0)</f>
        <v>2</v>
      </c>
    </row>
    <row r="76" spans="2:10" ht="64" customHeight="1">
      <c r="B76" s="187"/>
      <c r="C76" s="179" t="s">
        <v>45</v>
      </c>
      <c r="D76" s="160" t="s">
        <v>308</v>
      </c>
      <c r="E76" s="160" t="s">
        <v>309</v>
      </c>
      <c r="F76" s="160" t="s">
        <v>310</v>
      </c>
      <c r="G76" s="160" t="s">
        <v>311</v>
      </c>
      <c r="H76" s="49" t="s">
        <v>131</v>
      </c>
      <c r="I76" s="161">
        <f t="shared" si="6"/>
        <v>2</v>
      </c>
    </row>
    <row r="77" spans="2:10" ht="64" customHeight="1">
      <c r="B77" s="187"/>
      <c r="C77" s="179" t="s">
        <v>622</v>
      </c>
      <c r="D77" s="160" t="s">
        <v>313</v>
      </c>
      <c r="E77" s="160" t="s">
        <v>314</v>
      </c>
      <c r="F77" s="160" t="s">
        <v>315</v>
      </c>
      <c r="G77" s="160" t="s">
        <v>312</v>
      </c>
      <c r="H77" s="49" t="s">
        <v>131</v>
      </c>
      <c r="I77" s="161">
        <f t="shared" si="6"/>
        <v>2</v>
      </c>
    </row>
    <row r="78" spans="2:10" ht="64" customHeight="1">
      <c r="B78" s="187"/>
      <c r="C78" s="179" t="s">
        <v>176</v>
      </c>
      <c r="D78" s="160" t="s">
        <v>317</v>
      </c>
      <c r="E78" s="160" t="s">
        <v>316</v>
      </c>
      <c r="F78" s="160" t="s">
        <v>319</v>
      </c>
      <c r="G78" s="160" t="s">
        <v>318</v>
      </c>
      <c r="H78" s="49" t="s">
        <v>131</v>
      </c>
      <c r="I78" s="161">
        <f t="shared" si="6"/>
        <v>2</v>
      </c>
    </row>
    <row r="79" spans="2:10" ht="64" customHeight="1">
      <c r="B79" s="188"/>
      <c r="C79" s="179" t="s">
        <v>177</v>
      </c>
      <c r="D79" s="160" t="s">
        <v>320</v>
      </c>
      <c r="E79" s="160" t="s">
        <v>321</v>
      </c>
      <c r="F79" s="160" t="s">
        <v>322</v>
      </c>
      <c r="G79" s="160" t="s">
        <v>323</v>
      </c>
      <c r="H79" s="49" t="s">
        <v>131</v>
      </c>
      <c r="I79" s="161">
        <f t="shared" si="6"/>
        <v>2</v>
      </c>
    </row>
    <row r="80" spans="2:10" ht="6" customHeight="1">
      <c r="B80" s="157"/>
      <c r="C80" s="163"/>
      <c r="D80" s="164"/>
      <c r="E80" s="164"/>
      <c r="F80" s="164"/>
      <c r="G80" s="164"/>
      <c r="H80" s="165"/>
      <c r="I80" s="166"/>
    </row>
    <row r="81" spans="2:10">
      <c r="G81" s="182" t="s">
        <v>606</v>
      </c>
      <c r="H81" s="168">
        <f>IFERROR((VALUE(LEFT($H75,1))+VALUE(LEFT($H76,1))+VALUE(LEFT($H77,1))+VALUE(LEFT($H78,1))+VALUE(LEFT($H79,1)))/20,0)</f>
        <v>0.5</v>
      </c>
    </row>
    <row r="82" spans="2:10" ht="20.149999999999999" customHeight="1">
      <c r="B82" s="137" t="s">
        <v>67</v>
      </c>
    </row>
    <row r="83" spans="2:10" s="145" customFormat="1" ht="30" customHeight="1">
      <c r="B83" s="144" t="s">
        <v>20</v>
      </c>
      <c r="D83" s="146"/>
      <c r="E83" s="146"/>
      <c r="F83" s="146"/>
      <c r="G83" s="146"/>
      <c r="H83" s="147"/>
      <c r="I83" s="146"/>
    </row>
    <row r="84" spans="2:10" s="169" customFormat="1" ht="15" customHeight="1">
      <c r="C84" s="170"/>
      <c r="D84" s="304" t="s">
        <v>129</v>
      </c>
      <c r="E84" s="305"/>
      <c r="F84" s="305"/>
      <c r="G84" s="306"/>
      <c r="H84" s="171"/>
      <c r="I84" s="171"/>
    </row>
    <row r="85" spans="2:10" ht="36" customHeight="1">
      <c r="B85" s="183"/>
      <c r="C85" s="184" t="s">
        <v>14</v>
      </c>
      <c r="D85" s="184" t="s">
        <v>594</v>
      </c>
      <c r="E85" s="184" t="s">
        <v>595</v>
      </c>
      <c r="F85" s="184" t="s">
        <v>596</v>
      </c>
      <c r="G85" s="184" t="s">
        <v>597</v>
      </c>
      <c r="H85" s="189" t="s">
        <v>585</v>
      </c>
      <c r="I85" s="186" t="s">
        <v>619</v>
      </c>
      <c r="J85" s="173"/>
    </row>
    <row r="86" spans="2:10" ht="64" customHeight="1">
      <c r="B86" s="187"/>
      <c r="C86" s="179" t="s">
        <v>46</v>
      </c>
      <c r="D86" s="160" t="s">
        <v>324</v>
      </c>
      <c r="E86" s="160" t="s">
        <v>326</v>
      </c>
      <c r="F86" s="160" t="s">
        <v>327</v>
      </c>
      <c r="G86" s="160" t="s">
        <v>325</v>
      </c>
      <c r="H86" s="49" t="s">
        <v>131</v>
      </c>
      <c r="I86" s="161">
        <f t="shared" ref="I86:I90" si="7">IFERROR(4-VALUE(LEFT(H86,1)),0)</f>
        <v>2</v>
      </c>
    </row>
    <row r="87" spans="2:10" ht="64" customHeight="1">
      <c r="B87" s="187"/>
      <c r="C87" s="179" t="s">
        <v>47</v>
      </c>
      <c r="D87" s="160" t="s">
        <v>328</v>
      </c>
      <c r="E87" s="160" t="s">
        <v>329</v>
      </c>
      <c r="F87" s="160" t="s">
        <v>331</v>
      </c>
      <c r="G87" s="160" t="s">
        <v>330</v>
      </c>
      <c r="H87" s="49" t="s">
        <v>131</v>
      </c>
      <c r="I87" s="161">
        <f t="shared" si="7"/>
        <v>2</v>
      </c>
    </row>
    <row r="88" spans="2:10" ht="64" customHeight="1">
      <c r="B88" s="187"/>
      <c r="C88" s="179" t="s">
        <v>48</v>
      </c>
      <c r="D88" s="160" t="s">
        <v>333</v>
      </c>
      <c r="E88" s="160" t="s">
        <v>334</v>
      </c>
      <c r="F88" s="160" t="s">
        <v>335</v>
      </c>
      <c r="G88" s="160" t="s">
        <v>332</v>
      </c>
      <c r="H88" s="49" t="s">
        <v>131</v>
      </c>
      <c r="I88" s="161">
        <f t="shared" si="7"/>
        <v>2</v>
      </c>
    </row>
    <row r="89" spans="2:10" ht="64" customHeight="1">
      <c r="B89" s="187"/>
      <c r="C89" s="179" t="s">
        <v>49</v>
      </c>
      <c r="D89" s="160" t="s">
        <v>337</v>
      </c>
      <c r="E89" s="160" t="s">
        <v>338</v>
      </c>
      <c r="F89" s="160" t="s">
        <v>339</v>
      </c>
      <c r="G89" s="160" t="s">
        <v>336</v>
      </c>
      <c r="H89" s="49" t="s">
        <v>131</v>
      </c>
      <c r="I89" s="161">
        <f t="shared" si="7"/>
        <v>2</v>
      </c>
    </row>
    <row r="90" spans="2:10" ht="64" customHeight="1">
      <c r="B90" s="188"/>
      <c r="C90" s="179" t="s">
        <v>50</v>
      </c>
      <c r="D90" s="160" t="s">
        <v>341</v>
      </c>
      <c r="E90" s="160" t="s">
        <v>342</v>
      </c>
      <c r="F90" s="160" t="s">
        <v>343</v>
      </c>
      <c r="G90" s="160" t="s">
        <v>340</v>
      </c>
      <c r="H90" s="49" t="s">
        <v>131</v>
      </c>
      <c r="I90" s="161">
        <f t="shared" si="7"/>
        <v>2</v>
      </c>
    </row>
    <row r="91" spans="2:10" ht="6" customHeight="1">
      <c r="B91" s="157"/>
      <c r="C91" s="163"/>
      <c r="D91" s="164"/>
      <c r="E91" s="164"/>
      <c r="F91" s="164"/>
      <c r="G91" s="164"/>
      <c r="H91" s="165"/>
      <c r="I91" s="166"/>
    </row>
    <row r="92" spans="2:10">
      <c r="G92" s="182" t="s">
        <v>29</v>
      </c>
      <c r="H92" s="168">
        <f>IFERROR((VALUE(LEFT($H86,1))+VALUE(LEFT($H87,1))+VALUE(LEFT($H88,1))+VALUE(LEFT($H89,1))+VALUE(LEFT($H90,1)))/20,0)</f>
        <v>0.5</v>
      </c>
    </row>
    <row r="93" spans="2:10" ht="20.149999999999999" customHeight="1">
      <c r="B93" s="137" t="s">
        <v>67</v>
      </c>
    </row>
    <row r="94" spans="2:10" s="145" customFormat="1" ht="30" customHeight="1">
      <c r="B94" s="144" t="s">
        <v>19</v>
      </c>
      <c r="D94" s="146"/>
      <c r="E94" s="146"/>
      <c r="F94" s="146"/>
      <c r="G94" s="146"/>
      <c r="H94" s="147"/>
      <c r="I94" s="146"/>
    </row>
    <row r="95" spans="2:10" s="169" customFormat="1" ht="15" customHeight="1">
      <c r="C95" s="170"/>
      <c r="D95" s="304" t="s">
        <v>129</v>
      </c>
      <c r="E95" s="305"/>
      <c r="F95" s="305"/>
      <c r="G95" s="306"/>
      <c r="H95" s="171"/>
      <c r="I95" s="171"/>
    </row>
    <row r="96" spans="2:10" ht="36" customHeight="1">
      <c r="B96" s="183"/>
      <c r="C96" s="184" t="s">
        <v>14</v>
      </c>
      <c r="D96" s="184" t="s">
        <v>594</v>
      </c>
      <c r="E96" s="184" t="s">
        <v>595</v>
      </c>
      <c r="F96" s="184" t="s">
        <v>596</v>
      </c>
      <c r="G96" s="184" t="s">
        <v>597</v>
      </c>
      <c r="H96" s="189" t="s">
        <v>585</v>
      </c>
      <c r="I96" s="186" t="s">
        <v>619</v>
      </c>
      <c r="J96" s="173"/>
    </row>
    <row r="97" spans="2:10" ht="64" customHeight="1">
      <c r="B97" s="187"/>
      <c r="C97" s="179" t="s">
        <v>51</v>
      </c>
      <c r="D97" s="160" t="s">
        <v>345</v>
      </c>
      <c r="E97" s="160" t="s">
        <v>346</v>
      </c>
      <c r="F97" s="160" t="s">
        <v>347</v>
      </c>
      <c r="G97" s="160" t="s">
        <v>344</v>
      </c>
      <c r="H97" s="49" t="s">
        <v>131</v>
      </c>
      <c r="I97" s="161">
        <f t="shared" ref="I97:I101" si="8">IFERROR(4-VALUE(LEFT(H97,1)),0)</f>
        <v>2</v>
      </c>
    </row>
    <row r="98" spans="2:10" ht="64" customHeight="1">
      <c r="B98" s="187"/>
      <c r="C98" s="179" t="s">
        <v>54</v>
      </c>
      <c r="D98" s="160" t="s">
        <v>348</v>
      </c>
      <c r="E98" s="160" t="s">
        <v>351</v>
      </c>
      <c r="F98" s="160" t="s">
        <v>349</v>
      </c>
      <c r="G98" s="160" t="s">
        <v>350</v>
      </c>
      <c r="H98" s="49" t="s">
        <v>131</v>
      </c>
      <c r="I98" s="161">
        <f t="shared" si="8"/>
        <v>2</v>
      </c>
    </row>
    <row r="99" spans="2:10" ht="64" customHeight="1">
      <c r="B99" s="187"/>
      <c r="C99" s="179" t="s">
        <v>55</v>
      </c>
      <c r="D99" s="160" t="s">
        <v>352</v>
      </c>
      <c r="E99" s="160" t="s">
        <v>355</v>
      </c>
      <c r="F99" s="160" t="s">
        <v>354</v>
      </c>
      <c r="G99" s="160" t="s">
        <v>353</v>
      </c>
      <c r="H99" s="49" t="s">
        <v>131</v>
      </c>
      <c r="I99" s="161">
        <f t="shared" si="8"/>
        <v>2</v>
      </c>
    </row>
    <row r="100" spans="2:10" ht="64" customHeight="1">
      <c r="B100" s="187"/>
      <c r="C100" s="179" t="s">
        <v>52</v>
      </c>
      <c r="D100" s="160" t="s">
        <v>357</v>
      </c>
      <c r="E100" s="160" t="s">
        <v>359</v>
      </c>
      <c r="F100" s="160" t="s">
        <v>358</v>
      </c>
      <c r="G100" s="160" t="s">
        <v>356</v>
      </c>
      <c r="H100" s="49" t="s">
        <v>131</v>
      </c>
      <c r="I100" s="161">
        <f t="shared" si="8"/>
        <v>2</v>
      </c>
    </row>
    <row r="101" spans="2:10" ht="64" customHeight="1">
      <c r="B101" s="188"/>
      <c r="C101" s="179" t="s">
        <v>53</v>
      </c>
      <c r="D101" s="160" t="s">
        <v>361</v>
      </c>
      <c r="E101" s="160" t="s">
        <v>363</v>
      </c>
      <c r="F101" s="160" t="s">
        <v>362</v>
      </c>
      <c r="G101" s="160" t="s">
        <v>360</v>
      </c>
      <c r="H101" s="49" t="s">
        <v>131</v>
      </c>
      <c r="I101" s="161">
        <f t="shared" si="8"/>
        <v>2</v>
      </c>
    </row>
    <row r="102" spans="2:10" ht="6" customHeight="1">
      <c r="B102" s="157"/>
      <c r="C102" s="163"/>
      <c r="D102" s="164"/>
      <c r="E102" s="164"/>
      <c r="F102" s="164"/>
      <c r="G102" s="164"/>
      <c r="H102" s="165"/>
      <c r="I102" s="166"/>
    </row>
    <row r="103" spans="2:10" ht="15" customHeight="1">
      <c r="G103" s="182" t="s">
        <v>30</v>
      </c>
      <c r="H103" s="168">
        <f>IFERROR((VALUE(LEFT($H97,1))+VALUE(LEFT($H98,1))+VALUE(LEFT($H99,1))+VALUE(LEFT($H100,1))+VALUE(LEFT($H101,1)))/20,0)</f>
        <v>0.5</v>
      </c>
    </row>
    <row r="104" spans="2:10" ht="20.149999999999999" customHeight="1">
      <c r="B104" s="137" t="s">
        <v>68</v>
      </c>
    </row>
    <row r="105" spans="2:10" s="145" customFormat="1" ht="30" customHeight="1">
      <c r="B105" s="144" t="s">
        <v>18</v>
      </c>
      <c r="G105" s="146"/>
      <c r="H105" s="147"/>
      <c r="I105" s="146"/>
      <c r="J105" s="148"/>
    </row>
    <row r="106" spans="2:10" s="149" customFormat="1" ht="15" customHeight="1">
      <c r="C106" s="150"/>
      <c r="D106" s="304" t="s">
        <v>129</v>
      </c>
      <c r="E106" s="305"/>
      <c r="F106" s="305"/>
      <c r="G106" s="306"/>
      <c r="H106" s="151"/>
      <c r="I106" s="152"/>
    </row>
    <row r="107" spans="2:10" ht="36" customHeight="1">
      <c r="B107" s="190"/>
      <c r="C107" s="191" t="s">
        <v>14</v>
      </c>
      <c r="D107" s="191" t="s">
        <v>594</v>
      </c>
      <c r="E107" s="191" t="s">
        <v>595</v>
      </c>
      <c r="F107" s="191" t="s">
        <v>596</v>
      </c>
      <c r="G107" s="191" t="s">
        <v>597</v>
      </c>
      <c r="H107" s="192" t="s">
        <v>585</v>
      </c>
      <c r="I107" s="193" t="s">
        <v>619</v>
      </c>
      <c r="J107" s="157"/>
    </row>
    <row r="108" spans="2:10" ht="64" customHeight="1">
      <c r="B108" s="194"/>
      <c r="C108" s="179" t="s">
        <v>178</v>
      </c>
      <c r="D108" s="160" t="s">
        <v>365</v>
      </c>
      <c r="E108" s="160" t="s">
        <v>367</v>
      </c>
      <c r="F108" s="160" t="s">
        <v>366</v>
      </c>
      <c r="G108" s="160" t="s">
        <v>364</v>
      </c>
      <c r="H108" s="49" t="s">
        <v>131</v>
      </c>
      <c r="I108" s="161">
        <f t="shared" ref="I108:I112" si="9">IFERROR(4-VALUE(LEFT(H108,1)),0)</f>
        <v>2</v>
      </c>
    </row>
    <row r="109" spans="2:10" ht="64" customHeight="1">
      <c r="B109" s="194"/>
      <c r="C109" s="179" t="s">
        <v>179</v>
      </c>
      <c r="D109" s="160" t="s">
        <v>368</v>
      </c>
      <c r="E109" s="160" t="s">
        <v>369</v>
      </c>
      <c r="F109" s="160" t="s">
        <v>371</v>
      </c>
      <c r="G109" s="160" t="s">
        <v>370</v>
      </c>
      <c r="H109" s="49" t="s">
        <v>131</v>
      </c>
      <c r="I109" s="161">
        <f t="shared" si="9"/>
        <v>2</v>
      </c>
    </row>
    <row r="110" spans="2:10" ht="64" customHeight="1">
      <c r="B110" s="194"/>
      <c r="C110" s="179" t="s">
        <v>56</v>
      </c>
      <c r="D110" s="160" t="s">
        <v>373</v>
      </c>
      <c r="E110" s="160" t="s">
        <v>372</v>
      </c>
      <c r="F110" s="160" t="s">
        <v>374</v>
      </c>
      <c r="G110" s="160" t="s">
        <v>375</v>
      </c>
      <c r="H110" s="49" t="s">
        <v>131</v>
      </c>
      <c r="I110" s="161">
        <f t="shared" si="9"/>
        <v>2</v>
      </c>
    </row>
    <row r="111" spans="2:10" ht="64" customHeight="1">
      <c r="B111" s="194"/>
      <c r="C111" s="179" t="s">
        <v>623</v>
      </c>
      <c r="D111" s="160" t="s">
        <v>376</v>
      </c>
      <c r="E111" s="160" t="s">
        <v>382</v>
      </c>
      <c r="F111" s="160" t="s">
        <v>378</v>
      </c>
      <c r="G111" s="160" t="s">
        <v>377</v>
      </c>
      <c r="H111" s="49" t="s">
        <v>131</v>
      </c>
      <c r="I111" s="161">
        <f t="shared" si="9"/>
        <v>2</v>
      </c>
    </row>
    <row r="112" spans="2:10" ht="64" customHeight="1">
      <c r="B112" s="195"/>
      <c r="C112" s="179" t="s">
        <v>624</v>
      </c>
      <c r="D112" s="160" t="s">
        <v>379</v>
      </c>
      <c r="E112" s="160" t="s">
        <v>381</v>
      </c>
      <c r="F112" s="160" t="s">
        <v>383</v>
      </c>
      <c r="G112" s="160" t="s">
        <v>380</v>
      </c>
      <c r="H112" s="49" t="s">
        <v>131</v>
      </c>
      <c r="I112" s="161">
        <f t="shared" si="9"/>
        <v>2</v>
      </c>
    </row>
    <row r="113" spans="2:10" ht="6" customHeight="1">
      <c r="B113" s="157"/>
      <c r="C113" s="163"/>
      <c r="D113" s="164"/>
      <c r="E113" s="164"/>
      <c r="F113" s="164"/>
      <c r="G113" s="164"/>
      <c r="H113" s="165"/>
      <c r="I113" s="166"/>
    </row>
    <row r="114" spans="2:10">
      <c r="G114" s="182" t="s">
        <v>32</v>
      </c>
      <c r="H114" s="168">
        <f>IFERROR((VALUE(LEFT($H108,1))+VALUE(LEFT($H109,1))+VALUE(LEFT($H110,1))+VALUE(LEFT($H111,1))+VALUE(LEFT($H112,1)))/20,0)</f>
        <v>0.5</v>
      </c>
    </row>
    <row r="115" spans="2:10" ht="20.149999999999999" customHeight="1">
      <c r="B115" s="137" t="s">
        <v>68</v>
      </c>
    </row>
    <row r="116" spans="2:10" s="145" customFormat="1" ht="30" customHeight="1">
      <c r="B116" s="144" t="s">
        <v>17</v>
      </c>
      <c r="D116" s="146"/>
      <c r="E116" s="146"/>
      <c r="F116" s="146"/>
      <c r="G116" s="146"/>
      <c r="H116" s="147"/>
      <c r="I116" s="146"/>
    </row>
    <row r="117" spans="2:10" s="169" customFormat="1" ht="15" customHeight="1">
      <c r="C117" s="170"/>
      <c r="D117" s="304" t="s">
        <v>129</v>
      </c>
      <c r="E117" s="305"/>
      <c r="F117" s="305"/>
      <c r="G117" s="306"/>
      <c r="H117" s="171"/>
      <c r="I117" s="171"/>
    </row>
    <row r="118" spans="2:10" ht="36" customHeight="1">
      <c r="B118" s="190"/>
      <c r="C118" s="191" t="s">
        <v>14</v>
      </c>
      <c r="D118" s="191" t="s">
        <v>594</v>
      </c>
      <c r="E118" s="191" t="s">
        <v>595</v>
      </c>
      <c r="F118" s="191" t="s">
        <v>596</v>
      </c>
      <c r="G118" s="191" t="s">
        <v>597</v>
      </c>
      <c r="H118" s="196" t="s">
        <v>585</v>
      </c>
      <c r="I118" s="193" t="s">
        <v>619</v>
      </c>
      <c r="J118" s="173"/>
    </row>
    <row r="119" spans="2:10" ht="64" customHeight="1">
      <c r="B119" s="194"/>
      <c r="C119" s="179" t="s">
        <v>57</v>
      </c>
      <c r="D119" s="160" t="s">
        <v>388</v>
      </c>
      <c r="E119" s="160" t="s">
        <v>385</v>
      </c>
      <c r="F119" s="160" t="s">
        <v>386</v>
      </c>
      <c r="G119" s="160" t="s">
        <v>384</v>
      </c>
      <c r="H119" s="49" t="s">
        <v>131</v>
      </c>
      <c r="I119" s="161">
        <f t="shared" ref="I119:I123" si="10">IFERROR(4-VALUE(LEFT(H119,1)),0)</f>
        <v>2</v>
      </c>
    </row>
    <row r="120" spans="2:10" ht="64" customHeight="1">
      <c r="B120" s="194"/>
      <c r="C120" s="179" t="s">
        <v>58</v>
      </c>
      <c r="D120" s="160" t="s">
        <v>389</v>
      </c>
      <c r="E120" s="160" t="s">
        <v>390</v>
      </c>
      <c r="F120" s="160" t="s">
        <v>391</v>
      </c>
      <c r="G120" s="160" t="s">
        <v>387</v>
      </c>
      <c r="H120" s="49" t="s">
        <v>131</v>
      </c>
      <c r="I120" s="161">
        <f t="shared" si="10"/>
        <v>2</v>
      </c>
    </row>
    <row r="121" spans="2:10" ht="64" customHeight="1">
      <c r="B121" s="194"/>
      <c r="C121" s="179" t="s">
        <v>61</v>
      </c>
      <c r="D121" s="160" t="s">
        <v>392</v>
      </c>
      <c r="E121" s="160" t="s">
        <v>393</v>
      </c>
      <c r="F121" s="160" t="s">
        <v>394</v>
      </c>
      <c r="G121" s="160" t="s">
        <v>395</v>
      </c>
      <c r="H121" s="49" t="s">
        <v>131</v>
      </c>
      <c r="I121" s="161">
        <f t="shared" si="10"/>
        <v>2</v>
      </c>
    </row>
    <row r="122" spans="2:10" ht="64" customHeight="1">
      <c r="B122" s="194"/>
      <c r="C122" s="179" t="s">
        <v>60</v>
      </c>
      <c r="D122" s="160" t="s">
        <v>403</v>
      </c>
      <c r="E122" s="160" t="s">
        <v>397</v>
      </c>
      <c r="F122" s="160" t="s">
        <v>398</v>
      </c>
      <c r="G122" s="160" t="s">
        <v>396</v>
      </c>
      <c r="H122" s="49" t="s">
        <v>131</v>
      </c>
      <c r="I122" s="161">
        <f t="shared" si="10"/>
        <v>2</v>
      </c>
    </row>
    <row r="123" spans="2:10" ht="64" customHeight="1">
      <c r="B123" s="195"/>
      <c r="C123" s="179" t="s">
        <v>59</v>
      </c>
      <c r="D123" s="160" t="s">
        <v>399</v>
      </c>
      <c r="E123" s="160" t="s">
        <v>400</v>
      </c>
      <c r="F123" s="160" t="s">
        <v>401</v>
      </c>
      <c r="G123" s="160" t="s">
        <v>402</v>
      </c>
      <c r="H123" s="49" t="s">
        <v>131</v>
      </c>
      <c r="I123" s="161">
        <f t="shared" si="10"/>
        <v>2</v>
      </c>
    </row>
    <row r="124" spans="2:10" ht="6" customHeight="1">
      <c r="B124" s="157"/>
      <c r="C124" s="163"/>
      <c r="D124" s="164"/>
      <c r="E124" s="164"/>
      <c r="F124" s="164"/>
      <c r="G124" s="164"/>
      <c r="H124" s="165"/>
      <c r="I124" s="166"/>
    </row>
    <row r="125" spans="2:10">
      <c r="G125" s="182" t="s">
        <v>34</v>
      </c>
      <c r="H125" s="168">
        <f>IFERROR((VALUE(LEFT($H119,1))+VALUE(LEFT($H120,1))+VALUE(LEFT($H121,1))+VALUE(LEFT($H122,1))+VALUE(LEFT($H123,1)))/20,0)</f>
        <v>0.5</v>
      </c>
    </row>
    <row r="126" spans="2:10" ht="20.149999999999999" customHeight="1">
      <c r="B126" s="137" t="s">
        <v>68</v>
      </c>
    </row>
    <row r="127" spans="2:10" s="145" customFormat="1" ht="30" customHeight="1">
      <c r="B127" s="144" t="s">
        <v>16</v>
      </c>
      <c r="D127" s="146"/>
      <c r="E127" s="146"/>
      <c r="F127" s="146"/>
      <c r="G127" s="146"/>
      <c r="H127" s="147"/>
      <c r="I127" s="146"/>
    </row>
    <row r="128" spans="2:10" s="169" customFormat="1" ht="15" customHeight="1">
      <c r="C128" s="170"/>
      <c r="D128" s="304" t="s">
        <v>129</v>
      </c>
      <c r="E128" s="305"/>
      <c r="F128" s="305"/>
      <c r="G128" s="306"/>
      <c r="H128" s="171"/>
      <c r="I128" s="171"/>
    </row>
    <row r="129" spans="2:10" ht="36" customHeight="1">
      <c r="B129" s="190"/>
      <c r="C129" s="191" t="s">
        <v>14</v>
      </c>
      <c r="D129" s="191" t="s">
        <v>594</v>
      </c>
      <c r="E129" s="191" t="s">
        <v>595</v>
      </c>
      <c r="F129" s="191" t="s">
        <v>596</v>
      </c>
      <c r="G129" s="191" t="s">
        <v>597</v>
      </c>
      <c r="H129" s="196" t="s">
        <v>585</v>
      </c>
      <c r="I129" s="193" t="s">
        <v>619</v>
      </c>
      <c r="J129" s="173"/>
    </row>
    <row r="130" spans="2:10" ht="64" customHeight="1">
      <c r="B130" s="194"/>
      <c r="C130" s="179" t="s">
        <v>62</v>
      </c>
      <c r="D130" s="160" t="s">
        <v>404</v>
      </c>
      <c r="E130" s="160" t="s">
        <v>405</v>
      </c>
      <c r="F130" s="160" t="s">
        <v>406</v>
      </c>
      <c r="G130" s="160" t="s">
        <v>407</v>
      </c>
      <c r="H130" s="49" t="s">
        <v>131</v>
      </c>
      <c r="I130" s="161">
        <f t="shared" ref="I130:I134" si="11">IFERROR(4-VALUE(LEFT(H130,1)),0)</f>
        <v>2</v>
      </c>
    </row>
    <row r="131" spans="2:10" ht="64" customHeight="1">
      <c r="B131" s="194"/>
      <c r="C131" s="179" t="s">
        <v>63</v>
      </c>
      <c r="D131" s="160" t="s">
        <v>408</v>
      </c>
      <c r="E131" s="160" t="s">
        <v>409</v>
      </c>
      <c r="F131" s="160" t="s">
        <v>410</v>
      </c>
      <c r="G131" s="160" t="s">
        <v>411</v>
      </c>
      <c r="H131" s="49" t="s">
        <v>131</v>
      </c>
      <c r="I131" s="161">
        <f t="shared" si="11"/>
        <v>2</v>
      </c>
    </row>
    <row r="132" spans="2:10" ht="64" customHeight="1">
      <c r="B132" s="194"/>
      <c r="C132" s="179" t="s">
        <v>412</v>
      </c>
      <c r="D132" s="160" t="s">
        <v>422</v>
      </c>
      <c r="E132" s="160" t="s">
        <v>416</v>
      </c>
      <c r="F132" s="160" t="s">
        <v>417</v>
      </c>
      <c r="G132" s="160" t="s">
        <v>415</v>
      </c>
      <c r="H132" s="49" t="s">
        <v>131</v>
      </c>
      <c r="I132" s="161">
        <f t="shared" si="11"/>
        <v>2</v>
      </c>
    </row>
    <row r="133" spans="2:10" ht="64" customHeight="1">
      <c r="B133" s="194"/>
      <c r="C133" s="179" t="s">
        <v>413</v>
      </c>
      <c r="D133" s="160" t="s">
        <v>420</v>
      </c>
      <c r="E133" s="160" t="s">
        <v>421</v>
      </c>
      <c r="F133" s="160" t="s">
        <v>419</v>
      </c>
      <c r="G133" s="160" t="s">
        <v>418</v>
      </c>
      <c r="H133" s="49" t="s">
        <v>131</v>
      </c>
      <c r="I133" s="161">
        <f t="shared" si="11"/>
        <v>2</v>
      </c>
    </row>
    <row r="134" spans="2:10" ht="64" customHeight="1">
      <c r="B134" s="195"/>
      <c r="C134" s="179" t="s">
        <v>414</v>
      </c>
      <c r="D134" s="160" t="s">
        <v>423</v>
      </c>
      <c r="E134" s="160" t="s">
        <v>425</v>
      </c>
      <c r="F134" s="160" t="s">
        <v>426</v>
      </c>
      <c r="G134" s="160" t="s">
        <v>424</v>
      </c>
      <c r="H134" s="49" t="s">
        <v>131</v>
      </c>
      <c r="I134" s="161">
        <f t="shared" si="11"/>
        <v>2</v>
      </c>
    </row>
    <row r="135" spans="2:10" ht="6" customHeight="1">
      <c r="B135" s="157"/>
      <c r="C135" s="163"/>
      <c r="D135" s="164"/>
      <c r="E135" s="164"/>
      <c r="F135" s="164"/>
      <c r="G135" s="164"/>
      <c r="H135" s="165"/>
      <c r="I135" s="166"/>
    </row>
    <row r="136" spans="2:10">
      <c r="G136" s="182" t="s">
        <v>31</v>
      </c>
      <c r="H136" s="168">
        <f>IFERROR((VALUE(LEFT($H130,1))+VALUE(LEFT($H131,1))+VALUE(LEFT($H132,1))+VALUE(LEFT($H133,1))+VALUE(LEFT($H134,1)))/20,0)</f>
        <v>0.5</v>
      </c>
    </row>
    <row r="137" spans="2:10" s="197" customFormat="1">
      <c r="D137" s="198"/>
      <c r="E137" s="198"/>
      <c r="F137" s="198"/>
      <c r="G137" s="198"/>
      <c r="H137" s="198"/>
      <c r="I137" s="198"/>
    </row>
  </sheetData>
  <sheetProtection sheet="1" objects="1" scenarios="1"/>
  <mergeCells count="12">
    <mergeCell ref="D18:G18"/>
    <mergeCell ref="D7:G7"/>
    <mergeCell ref="D62:G62"/>
    <mergeCell ref="D73:G73"/>
    <mergeCell ref="D51:G51"/>
    <mergeCell ref="D40:G40"/>
    <mergeCell ref="D29:G29"/>
    <mergeCell ref="D117:G117"/>
    <mergeCell ref="D128:G128"/>
    <mergeCell ref="D84:G84"/>
    <mergeCell ref="D95:G95"/>
    <mergeCell ref="D106:G106"/>
  </mergeCells>
  <conditionalFormatting sqref="D9:D13">
    <cfRule type="expression" dxfId="167" priority="780">
      <formula>$H9="1-Foundation"</formula>
    </cfRule>
  </conditionalFormatting>
  <conditionalFormatting sqref="E9:E13">
    <cfRule type="expression" dxfId="166" priority="779">
      <formula>$H9="2-Emergent"</formula>
    </cfRule>
  </conditionalFormatting>
  <conditionalFormatting sqref="F9:F13">
    <cfRule type="expression" dxfId="165" priority="778">
      <formula>$H9="3-Functional"</formula>
    </cfRule>
  </conditionalFormatting>
  <conditionalFormatting sqref="G9:G13">
    <cfRule type="expression" dxfId="164" priority="777">
      <formula>$H9="4-Advanced"</formula>
    </cfRule>
  </conditionalFormatting>
  <conditionalFormatting sqref="D3">
    <cfRule type="cellIs" dxfId="163" priority="715" operator="equal">
      <formula>1</formula>
    </cfRule>
    <cfRule type="cellIs" dxfId="162" priority="716" operator="lessThan">
      <formula>1</formula>
    </cfRule>
  </conditionalFormatting>
  <conditionalFormatting sqref="E3:G3">
    <cfRule type="cellIs" dxfId="161" priority="713" operator="equal">
      <formula>1</formula>
    </cfRule>
    <cfRule type="cellIs" dxfId="160" priority="714" operator="lessThan">
      <formula>1</formula>
    </cfRule>
  </conditionalFormatting>
  <conditionalFormatting sqref="H14">
    <cfRule type="containsText" dxfId="159" priority="325" operator="containsText" text="Select">
      <formula>NOT(ISERROR(SEARCH("Select",H14)))</formula>
    </cfRule>
  </conditionalFormatting>
  <conditionalFormatting sqref="H25">
    <cfRule type="containsText" dxfId="158" priority="318" operator="containsText" text="Select">
      <formula>NOT(ISERROR(SEARCH("Select",H25)))</formula>
    </cfRule>
  </conditionalFormatting>
  <conditionalFormatting sqref="H36">
    <cfRule type="containsText" dxfId="157" priority="312" operator="containsText" text="Select">
      <formula>NOT(ISERROR(SEARCH("Select",H36)))</formula>
    </cfRule>
  </conditionalFormatting>
  <conditionalFormatting sqref="H47">
    <cfRule type="containsText" dxfId="156" priority="306" operator="containsText" text="Select">
      <formula>NOT(ISERROR(SEARCH("Select",H47)))</formula>
    </cfRule>
  </conditionalFormatting>
  <conditionalFormatting sqref="H58">
    <cfRule type="containsText" dxfId="155" priority="300" operator="containsText" text="Select">
      <formula>NOT(ISERROR(SEARCH("Select",H58)))</formula>
    </cfRule>
  </conditionalFormatting>
  <conditionalFormatting sqref="H69">
    <cfRule type="containsText" dxfId="154" priority="294" operator="containsText" text="Select">
      <formula>NOT(ISERROR(SEARCH("Select",H69)))</formula>
    </cfRule>
  </conditionalFormatting>
  <conditionalFormatting sqref="H80">
    <cfRule type="containsText" dxfId="153" priority="288" operator="containsText" text="Select">
      <formula>NOT(ISERROR(SEARCH("Select",H80)))</formula>
    </cfRule>
  </conditionalFormatting>
  <conditionalFormatting sqref="H91">
    <cfRule type="containsText" dxfId="152" priority="282" operator="containsText" text="Select">
      <formula>NOT(ISERROR(SEARCH("Select",H91)))</formula>
    </cfRule>
  </conditionalFormatting>
  <conditionalFormatting sqref="H102">
    <cfRule type="containsText" dxfId="151" priority="276" operator="containsText" text="Select">
      <formula>NOT(ISERROR(SEARCH("Select",H102)))</formula>
    </cfRule>
  </conditionalFormatting>
  <conditionalFormatting sqref="H113">
    <cfRule type="containsText" dxfId="150" priority="270" operator="containsText" text="Select">
      <formula>NOT(ISERROR(SEARCH("Select",H113)))</formula>
    </cfRule>
  </conditionalFormatting>
  <conditionalFormatting sqref="H124">
    <cfRule type="containsText" dxfId="149" priority="264" operator="containsText" text="Select">
      <formula>NOT(ISERROR(SEARCH("Select",H124)))</formula>
    </cfRule>
  </conditionalFormatting>
  <conditionalFormatting sqref="H135">
    <cfRule type="containsText" dxfId="148" priority="258" operator="containsText" text="Select">
      <formula>NOT(ISERROR(SEARCH("Select",H135)))</formula>
    </cfRule>
  </conditionalFormatting>
  <conditionalFormatting sqref="H15">
    <cfRule type="cellIs" dxfId="147" priority="215" operator="equal">
      <formula>0</formula>
    </cfRule>
  </conditionalFormatting>
  <conditionalFormatting sqref="H26">
    <cfRule type="cellIs" dxfId="146" priority="214" operator="equal">
      <formula>0</formula>
    </cfRule>
  </conditionalFormatting>
  <conditionalFormatting sqref="H37">
    <cfRule type="cellIs" dxfId="145" priority="213" operator="equal">
      <formula>0</formula>
    </cfRule>
  </conditionalFormatting>
  <conditionalFormatting sqref="H48">
    <cfRule type="cellIs" dxfId="144" priority="212" operator="equal">
      <formula>0</formula>
    </cfRule>
  </conditionalFormatting>
  <conditionalFormatting sqref="H136">
    <cfRule type="cellIs" dxfId="143" priority="204" operator="equal">
      <formula>0</formula>
    </cfRule>
  </conditionalFormatting>
  <conditionalFormatting sqref="H59">
    <cfRule type="cellIs" dxfId="142" priority="211" operator="equal">
      <formula>0</formula>
    </cfRule>
  </conditionalFormatting>
  <conditionalFormatting sqref="H70">
    <cfRule type="cellIs" dxfId="141" priority="210" operator="equal">
      <formula>0</formula>
    </cfRule>
  </conditionalFormatting>
  <conditionalFormatting sqref="H81">
    <cfRule type="cellIs" dxfId="140" priority="209" operator="equal">
      <formula>0</formula>
    </cfRule>
  </conditionalFormatting>
  <conditionalFormatting sqref="H92">
    <cfRule type="cellIs" dxfId="139" priority="208" operator="equal">
      <formula>0</formula>
    </cfRule>
  </conditionalFormatting>
  <conditionalFormatting sqref="H103">
    <cfRule type="cellIs" dxfId="138" priority="207" operator="equal">
      <formula>0</formula>
    </cfRule>
  </conditionalFormatting>
  <conditionalFormatting sqref="H114">
    <cfRule type="cellIs" dxfId="137" priority="206" operator="equal">
      <formula>0</formula>
    </cfRule>
  </conditionalFormatting>
  <conditionalFormatting sqref="H125">
    <cfRule type="cellIs" dxfId="136" priority="205" operator="equal">
      <formula>0</formula>
    </cfRule>
  </conditionalFormatting>
  <conditionalFormatting sqref="H3">
    <cfRule type="cellIs" dxfId="135" priority="202" operator="equal">
      <formula>1</formula>
    </cfRule>
    <cfRule type="cellIs" dxfId="134" priority="203" operator="lessThan">
      <formula>1</formula>
    </cfRule>
  </conditionalFormatting>
  <conditionalFormatting sqref="D20:D24">
    <cfRule type="expression" dxfId="133" priority="138">
      <formula>$H20="1-Foundation"</formula>
    </cfRule>
  </conditionalFormatting>
  <conditionalFormatting sqref="E20:E24">
    <cfRule type="expression" dxfId="132" priority="137">
      <formula>$H20="2-Emergent"</formula>
    </cfRule>
  </conditionalFormatting>
  <conditionalFormatting sqref="F20:F24">
    <cfRule type="expression" dxfId="131" priority="136">
      <formula>$H20="3-Functional"</formula>
    </cfRule>
  </conditionalFormatting>
  <conditionalFormatting sqref="G20:G24">
    <cfRule type="expression" dxfId="130" priority="135">
      <formula>$H20="4-Advanced"</formula>
    </cfRule>
  </conditionalFormatting>
  <conditionalFormatting sqref="D31:D35">
    <cfRule type="expression" dxfId="129" priority="134">
      <formula>$H31="1-Foundation"</formula>
    </cfRule>
  </conditionalFormatting>
  <conditionalFormatting sqref="E31:E35">
    <cfRule type="expression" dxfId="128" priority="133">
      <formula>$H31="2-Emergent"</formula>
    </cfRule>
  </conditionalFormatting>
  <conditionalFormatting sqref="F31:F35">
    <cfRule type="expression" dxfId="127" priority="132">
      <formula>$H31="3-Functional"</formula>
    </cfRule>
  </conditionalFormatting>
  <conditionalFormatting sqref="G31:G35">
    <cfRule type="expression" dxfId="126" priority="131">
      <formula>$H31="4-Advanced"</formula>
    </cfRule>
  </conditionalFormatting>
  <conditionalFormatting sqref="D42:D46">
    <cfRule type="expression" dxfId="125" priority="130">
      <formula>$H42="1-Foundation"</formula>
    </cfRule>
  </conditionalFormatting>
  <conditionalFormatting sqref="E42:E46">
    <cfRule type="expression" dxfId="124" priority="129">
      <formula>$H42="2-Emergent"</formula>
    </cfRule>
  </conditionalFormatting>
  <conditionalFormatting sqref="F42:F46">
    <cfRule type="expression" dxfId="123" priority="128">
      <formula>$H42="3-Functional"</formula>
    </cfRule>
  </conditionalFormatting>
  <conditionalFormatting sqref="G42:G46">
    <cfRule type="expression" dxfId="122" priority="127">
      <formula>$H42="4-Advanced"</formula>
    </cfRule>
  </conditionalFormatting>
  <conditionalFormatting sqref="D53:D57">
    <cfRule type="expression" dxfId="121" priority="126">
      <formula>$H53="1-Foundation"</formula>
    </cfRule>
  </conditionalFormatting>
  <conditionalFormatting sqref="E53:E57">
    <cfRule type="expression" dxfId="120" priority="125">
      <formula>$H53="2-Emergent"</formula>
    </cfRule>
  </conditionalFormatting>
  <conditionalFormatting sqref="F53:F57">
    <cfRule type="expression" dxfId="119" priority="124">
      <formula>$H53="3-Functional"</formula>
    </cfRule>
  </conditionalFormatting>
  <conditionalFormatting sqref="G53:G57">
    <cfRule type="expression" dxfId="118" priority="123">
      <formula>$H53="4-Advanced"</formula>
    </cfRule>
  </conditionalFormatting>
  <conditionalFormatting sqref="D64:D68">
    <cfRule type="expression" dxfId="117" priority="122">
      <formula>$H64="1-Foundation"</formula>
    </cfRule>
  </conditionalFormatting>
  <conditionalFormatting sqref="E64:E68">
    <cfRule type="expression" dxfId="116" priority="121">
      <formula>$H64="2-Emergent"</formula>
    </cfRule>
  </conditionalFormatting>
  <conditionalFormatting sqref="F64:F68">
    <cfRule type="expression" dxfId="115" priority="120">
      <formula>$H64="3-Functional"</formula>
    </cfRule>
  </conditionalFormatting>
  <conditionalFormatting sqref="G64:G68">
    <cfRule type="expression" dxfId="114" priority="119">
      <formula>$H64="4-Advanced"</formula>
    </cfRule>
  </conditionalFormatting>
  <conditionalFormatting sqref="D75:D79">
    <cfRule type="expression" dxfId="113" priority="118">
      <formula>$H75="1-Foundation"</formula>
    </cfRule>
  </conditionalFormatting>
  <conditionalFormatting sqref="E75:E79">
    <cfRule type="expression" dxfId="112" priority="117">
      <formula>$H75="2-Emergent"</formula>
    </cfRule>
  </conditionalFormatting>
  <conditionalFormatting sqref="F75:F79">
    <cfRule type="expression" dxfId="111" priority="116">
      <formula>$H75="3-Functional"</formula>
    </cfRule>
  </conditionalFormatting>
  <conditionalFormatting sqref="G75:G79">
    <cfRule type="expression" dxfId="110" priority="115">
      <formula>$H75="4-Advanced"</formula>
    </cfRule>
  </conditionalFormatting>
  <conditionalFormatting sqref="D86:D90">
    <cfRule type="expression" dxfId="109" priority="114">
      <formula>$H86="1-Foundation"</formula>
    </cfRule>
  </conditionalFormatting>
  <conditionalFormatting sqref="E86:E90">
    <cfRule type="expression" dxfId="108" priority="113">
      <formula>$H86="2-Emergent"</formula>
    </cfRule>
  </conditionalFormatting>
  <conditionalFormatting sqref="F86:F90">
    <cfRule type="expression" dxfId="107" priority="112">
      <formula>$H86="3-Functional"</formula>
    </cfRule>
  </conditionalFormatting>
  <conditionalFormatting sqref="G86:G90">
    <cfRule type="expression" dxfId="106" priority="111">
      <formula>$H86="4-Advanced"</formula>
    </cfRule>
  </conditionalFormatting>
  <conditionalFormatting sqref="D97:D101">
    <cfRule type="expression" dxfId="105" priority="110">
      <formula>$H97="1-Foundation"</formula>
    </cfRule>
  </conditionalFormatting>
  <conditionalFormatting sqref="E97:E101">
    <cfRule type="expression" dxfId="104" priority="109">
      <formula>$H97="2-Emergent"</formula>
    </cfRule>
  </conditionalFormatting>
  <conditionalFormatting sqref="F97:F101">
    <cfRule type="expression" dxfId="103" priority="108">
      <formula>$H97="3-Functional"</formula>
    </cfRule>
  </conditionalFormatting>
  <conditionalFormatting sqref="G97:G101">
    <cfRule type="expression" dxfId="102" priority="107">
      <formula>$H97="4-Advanced"</formula>
    </cfRule>
  </conditionalFormatting>
  <conditionalFormatting sqref="D108:D112">
    <cfRule type="expression" dxfId="101" priority="106">
      <formula>$H108="1-Foundation"</formula>
    </cfRule>
  </conditionalFormatting>
  <conditionalFormatting sqref="E108:E112">
    <cfRule type="expression" dxfId="100" priority="105">
      <formula>$H108="2-Emergent"</formula>
    </cfRule>
  </conditionalFormatting>
  <conditionalFormatting sqref="F108:F112">
    <cfRule type="expression" dxfId="99" priority="104">
      <formula>$H108="3-Functional"</formula>
    </cfRule>
  </conditionalFormatting>
  <conditionalFormatting sqref="G108:G112">
    <cfRule type="expression" dxfId="98" priority="103">
      <formula>$H108="4-Advanced"</formula>
    </cfRule>
  </conditionalFormatting>
  <conditionalFormatting sqref="D119:D123">
    <cfRule type="expression" dxfId="97" priority="102">
      <formula>$H119="1-Foundation"</formula>
    </cfRule>
  </conditionalFormatting>
  <conditionalFormatting sqref="E119:E123">
    <cfRule type="expression" dxfId="96" priority="101">
      <formula>$H119="2-Emergent"</formula>
    </cfRule>
  </conditionalFormatting>
  <conditionalFormatting sqref="F119:F123">
    <cfRule type="expression" dxfId="95" priority="100">
      <formula>$H119="3-Functional"</formula>
    </cfRule>
  </conditionalFormatting>
  <conditionalFormatting sqref="G119:G123">
    <cfRule type="expression" dxfId="94" priority="99">
      <formula>$H119="4-Advanced"</formula>
    </cfRule>
  </conditionalFormatting>
  <conditionalFormatting sqref="D130:D134">
    <cfRule type="expression" dxfId="93" priority="98">
      <formula>$H130="1-Foundation"</formula>
    </cfRule>
  </conditionalFormatting>
  <conditionalFormatting sqref="E130:E134">
    <cfRule type="expression" dxfId="92" priority="97">
      <formula>$H130="2-Emergent"</formula>
    </cfRule>
  </conditionalFormatting>
  <conditionalFormatting sqref="F130:F134">
    <cfRule type="expression" dxfId="91" priority="96">
      <formula>$H130="3-Functional"</formula>
    </cfRule>
  </conditionalFormatting>
  <conditionalFormatting sqref="G130:G134">
    <cfRule type="expression" dxfId="90" priority="95">
      <formula>$H130="4-Advanced"</formula>
    </cfRule>
  </conditionalFormatting>
  <conditionalFormatting sqref="D25 D36 D47 D58 D69 D80 D91 D102 D113 D124 D135">
    <cfRule type="expression" dxfId="89" priority="813">
      <formula>AND($H25="1-Foundation",#REF!&lt;&gt;"Select")</formula>
    </cfRule>
  </conditionalFormatting>
  <conditionalFormatting sqref="E25 E36 E47 E58 E69 E80 E91 E102 E113 E124 E135">
    <cfRule type="expression" dxfId="88" priority="814">
      <formula>AND($H25="2-Emergent",#REF!&lt;&gt;"Select")</formula>
    </cfRule>
  </conditionalFormatting>
  <conditionalFormatting sqref="F25 F36 F47 F58 F69 F80 F91 F102 F113 F124 F135">
    <cfRule type="expression" dxfId="87" priority="815">
      <formula>AND($H25="3-Functional",#REF!&lt;&gt;"Select")</formula>
    </cfRule>
  </conditionalFormatting>
  <conditionalFormatting sqref="G25 G36 G47 G58 G69 G80 G91 G102 G113 G124 G135">
    <cfRule type="expression" dxfId="86" priority="816">
      <formula>AND($H25="4-Advanced",#REF!&lt;&gt;"Select")</formula>
    </cfRule>
  </conditionalFormatting>
  <conditionalFormatting sqref="H9:H13">
    <cfRule type="containsText" dxfId="85" priority="62" operator="containsText" text="Select">
      <formula>NOT(ISERROR(SEARCH("Select",H9)))</formula>
    </cfRule>
  </conditionalFormatting>
  <conditionalFormatting sqref="H20:H24">
    <cfRule type="containsText" dxfId="84" priority="11" operator="containsText" text="Select">
      <formula>NOT(ISERROR(SEARCH("Select",H20)))</formula>
    </cfRule>
  </conditionalFormatting>
  <conditionalFormatting sqref="H31:H35">
    <cfRule type="containsText" dxfId="83" priority="10" operator="containsText" text="Select">
      <formula>NOT(ISERROR(SEARCH("Select",H31)))</formula>
    </cfRule>
  </conditionalFormatting>
  <conditionalFormatting sqref="H42:H46">
    <cfRule type="containsText" dxfId="82" priority="9" operator="containsText" text="Select">
      <formula>NOT(ISERROR(SEARCH("Select",H42)))</formula>
    </cfRule>
  </conditionalFormatting>
  <conditionalFormatting sqref="H53:H57">
    <cfRule type="containsText" dxfId="81" priority="8" operator="containsText" text="Select">
      <formula>NOT(ISERROR(SEARCH("Select",H53)))</formula>
    </cfRule>
  </conditionalFormatting>
  <conditionalFormatting sqref="H64:H68">
    <cfRule type="containsText" dxfId="80" priority="7" operator="containsText" text="Select">
      <formula>NOT(ISERROR(SEARCH("Select",H64)))</formula>
    </cfRule>
  </conditionalFormatting>
  <conditionalFormatting sqref="H75:H79">
    <cfRule type="containsText" dxfId="79" priority="6" operator="containsText" text="Select">
      <formula>NOT(ISERROR(SEARCH("Select",H75)))</formula>
    </cfRule>
  </conditionalFormatting>
  <conditionalFormatting sqref="H86:H90">
    <cfRule type="containsText" dxfId="78" priority="5" operator="containsText" text="Select">
      <formula>NOT(ISERROR(SEARCH("Select",H86)))</formula>
    </cfRule>
  </conditionalFormatting>
  <conditionalFormatting sqref="H97:H101">
    <cfRule type="containsText" dxfId="77" priority="4" operator="containsText" text="Select">
      <formula>NOT(ISERROR(SEARCH("Select",H97)))</formula>
    </cfRule>
  </conditionalFormatting>
  <conditionalFormatting sqref="H108:H112">
    <cfRule type="containsText" dxfId="76" priority="3" operator="containsText" text="Select">
      <formula>NOT(ISERROR(SEARCH("Select",H108)))</formula>
    </cfRule>
  </conditionalFormatting>
  <conditionalFormatting sqref="H119:H123">
    <cfRule type="containsText" dxfId="75" priority="2" operator="containsText" text="Select">
      <formula>NOT(ISERROR(SEARCH("Select",H119)))</formula>
    </cfRule>
  </conditionalFormatting>
  <conditionalFormatting sqref="H130:H134">
    <cfRule type="containsText" dxfId="74" priority="1" operator="containsText" text="Select">
      <formula>NOT(ISERROR(SEARCH("Select",H130)))</formula>
    </cfRule>
  </conditionalFormatting>
  <hyperlinks>
    <hyperlink ref="E2" location="Assessment!A39" tooltip="Jump to Pathway 2" display="P2" xr:uid="{DF28F99B-7D59-4EDF-BE0D-70489E7EA49A}"/>
    <hyperlink ref="F2" location="Assessment!A72" tooltip="Jump to Pathway 3" display="P3" xr:uid="{1D28DC0D-D885-40E0-AB61-0E7F0AF2DCB8}"/>
    <hyperlink ref="G2" location="Assessment!A105" tooltip="Jump to Pathway 4" display="P4" xr:uid="{A2D0714F-F08C-4DC2-A64A-15168DD97EF6}"/>
    <hyperlink ref="D2" location="Assessment!A4" tooltip="Jump to Pathway 1" display="P1" xr:uid="{F821A82D-F935-46C4-A785-B440CE3833CE}"/>
  </hyperlinks>
  <pageMargins left="0" right="0" top="0.25" bottom="0.25" header="0.3" footer="0.3"/>
  <pageSetup scale="57" orientation="landscape" r:id="rId1"/>
  <ignoredErrors>
    <ignoredError sqref="I9:I13 I31:I35 I20:I24 I42:I46 I53:I57 I64:I68 I75:I79 I86:I90 I97:I101 I108:I112 I119:I123 I130:I13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380D5B-22B4-4C7F-A7BA-A020453D94B9}">
          <x14:formula1>
            <xm:f>DropDowns!$B$7:$B$11</xm:f>
          </x14:formula1>
          <xm:sqref>H97:H102 H75:H80 H42:H47 H86:H91 H119:H124 H31:H36 H9:H14 H53:H58 H64:H69 H108:H113 H20:H25 H130:H135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FF00"/>
    <pageSetUpPr fitToPage="1"/>
  </sheetPr>
  <dimension ref="A1:AL37"/>
  <sheetViews>
    <sheetView showGridLines="0" topLeftCell="A7" zoomScale="90" zoomScaleNormal="90" workbookViewId="0"/>
  </sheetViews>
  <sheetFormatPr defaultColWidth="9.1796875" defaultRowHeight="14.5"/>
  <cols>
    <col min="1" max="1" width="6.54296875" style="6" customWidth="1"/>
    <col min="2" max="2" width="1.7265625" style="6" customWidth="1"/>
    <col min="3" max="3" width="2.7265625" style="6" customWidth="1"/>
    <col min="4" max="4" width="78.7265625" style="6" customWidth="1"/>
    <col min="5" max="5" width="18.7265625" style="6" customWidth="1"/>
    <col min="6" max="6" width="1.7265625" style="6" customWidth="1"/>
    <col min="7" max="7" width="2.7265625" style="6" customWidth="1"/>
    <col min="8" max="8" width="78.7265625" style="6" customWidth="1"/>
    <col min="9" max="11" width="9.1796875" style="6"/>
    <col min="12" max="38" width="9.1796875" style="10"/>
    <col min="39" max="16384" width="9.1796875" style="6"/>
  </cols>
  <sheetData>
    <row r="1" spans="1:13" s="3" customFormat="1" ht="24" customHeight="1">
      <c r="B1" s="2"/>
    </row>
    <row r="2" spans="1:13" ht="24" customHeight="1">
      <c r="B2" s="7" t="s">
        <v>677</v>
      </c>
      <c r="C2" s="8"/>
      <c r="D2" s="8"/>
      <c r="H2" s="119" t="str">
        <f>IF(Assessment!H3=1,"Assessment completed", "Assessment not completed")</f>
        <v>Assessment completed</v>
      </c>
    </row>
    <row r="3" spans="1:13" s="12" customFormat="1" ht="10" customHeight="1">
      <c r="A3" s="11"/>
      <c r="J3" s="6"/>
    </row>
    <row r="5" spans="1:13">
      <c r="M5" s="13"/>
    </row>
    <row r="6" spans="1:13">
      <c r="L6" s="6"/>
      <c r="M6" s="13"/>
    </row>
    <row r="7" spans="1:13">
      <c r="L7" s="6"/>
      <c r="M7" s="13"/>
    </row>
    <row r="8" spans="1:13">
      <c r="L8" s="6"/>
      <c r="M8" s="13"/>
    </row>
    <row r="9" spans="1:13">
      <c r="L9" s="6"/>
      <c r="M9" s="13"/>
    </row>
    <row r="37" spans="4:8">
      <c r="D37" s="16"/>
      <c r="E37" s="16"/>
      <c r="H37" s="16"/>
    </row>
  </sheetData>
  <sheetProtection sheet="1" objects="1" scenarios="1"/>
  <conditionalFormatting sqref="H2">
    <cfRule type="containsText" dxfId="73" priority="1" operator="containsText" text="not">
      <formula>NOT(ISERROR(SEARCH("not",H2)))</formula>
    </cfRule>
  </conditionalFormatting>
  <pageMargins left="0.7" right="0.7" top="0.75" bottom="0.75" header="0.3" footer="0.3"/>
  <pageSetup paperSize="17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31F3-B936-451A-96C8-24653E47E5EF}">
  <sheetPr>
    <tabColor rgb="FFFFFF00"/>
    <pageSetUpPr fitToPage="1"/>
  </sheetPr>
  <dimension ref="A1:AL58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796875" defaultRowHeight="14.5"/>
  <cols>
    <col min="1" max="1" width="6.54296875" style="6" customWidth="1"/>
    <col min="2" max="2" width="1.7265625" style="6" customWidth="1"/>
    <col min="3" max="3" width="2.7265625" style="6" customWidth="1"/>
    <col min="4" max="4" width="78.7265625" style="6" customWidth="1"/>
    <col min="5" max="5" width="15" style="54" customWidth="1"/>
    <col min="6" max="6" width="1.7265625" style="6" customWidth="1"/>
    <col min="7" max="7" width="2.7265625" style="6" customWidth="1"/>
    <col min="8" max="8" width="78.7265625" style="6" customWidth="1"/>
    <col min="9" max="11" width="9.1796875" style="6"/>
    <col min="12" max="38" width="9.1796875" style="10"/>
    <col min="39" max="16384" width="9.1796875" style="6"/>
  </cols>
  <sheetData>
    <row r="1" spans="1:11" s="3" customFormat="1" ht="18.75" customHeight="1">
      <c r="B1" s="2"/>
      <c r="E1" s="53"/>
    </row>
    <row r="2" spans="1:11" s="10" customFormat="1" ht="21">
      <c r="A2" s="6"/>
      <c r="D2" s="8"/>
      <c r="E2" s="60" t="s">
        <v>607</v>
      </c>
      <c r="F2" s="6"/>
      <c r="G2" s="6"/>
      <c r="H2" s="9"/>
      <c r="I2" s="6"/>
      <c r="J2" s="6"/>
      <c r="K2" s="6"/>
    </row>
    <row r="3" spans="1:11" s="10" customFormat="1" ht="23.5">
      <c r="A3" s="6"/>
      <c r="B3" s="7" t="s">
        <v>678</v>
      </c>
      <c r="C3" s="8"/>
      <c r="D3" s="57"/>
      <c r="E3" s="257" t="s">
        <v>584</v>
      </c>
      <c r="F3" s="135" t="s">
        <v>676</v>
      </c>
      <c r="G3" s="6"/>
      <c r="H3" s="119" t="str">
        <f>'DB1'!H2</f>
        <v>Assessment completed</v>
      </c>
      <c r="I3" s="6"/>
      <c r="J3" s="6"/>
      <c r="K3" s="6"/>
    </row>
    <row r="4" spans="1:11" s="10" customFormat="1" ht="23.5">
      <c r="A4" s="6"/>
      <c r="B4" s="14"/>
      <c r="C4" s="8"/>
      <c r="D4" s="8"/>
      <c r="E4" s="56"/>
      <c r="F4" s="6"/>
      <c r="G4" s="6"/>
      <c r="H4" s="9"/>
      <c r="I4" s="6"/>
      <c r="J4" s="6"/>
      <c r="K4" s="6"/>
    </row>
    <row r="5" spans="1:11" s="59" customFormat="1" ht="21.75" customHeight="1">
      <c r="A5" s="8"/>
      <c r="B5" s="7"/>
      <c r="C5" s="8"/>
      <c r="D5" s="57"/>
      <c r="E5" s="56"/>
      <c r="F5" s="8"/>
      <c r="G5" s="8"/>
      <c r="H5" s="58"/>
      <c r="I5" s="8"/>
      <c r="J5" s="8"/>
      <c r="K5" s="8"/>
    </row>
    <row r="6" spans="1:11" s="10" customFormat="1" ht="18.5">
      <c r="A6" s="6"/>
      <c r="B6" s="328" t="str">
        <f>Assessment!B5</f>
        <v>Pathway 1  STAFFING</v>
      </c>
      <c r="C6" s="329"/>
      <c r="D6" s="330"/>
      <c r="E6" s="54"/>
      <c r="F6" s="331" t="str">
        <f>Assessment!B38</f>
        <v>Pathway 2  SKILLS</v>
      </c>
      <c r="G6" s="332"/>
      <c r="H6" s="333"/>
      <c r="I6" s="6"/>
      <c r="J6" s="6"/>
      <c r="K6" s="6"/>
    </row>
    <row r="7" spans="1:11" s="10" customFormat="1" ht="8.15" customHeight="1">
      <c r="A7" s="6"/>
      <c r="B7" s="6"/>
      <c r="C7" s="15"/>
      <c r="D7" s="16"/>
      <c r="E7" s="54"/>
      <c r="F7" s="6"/>
      <c r="G7" s="17"/>
      <c r="H7" s="16"/>
      <c r="I7" s="6"/>
      <c r="J7" s="6"/>
      <c r="K7" s="6"/>
    </row>
    <row r="8" spans="1:11" s="10" customFormat="1">
      <c r="A8" s="6"/>
      <c r="B8" s="334" t="str">
        <f>Assessment!G15&amp;" ("&amp;Assessment!H15*100&amp;"%)"</f>
        <v>Recruitment Process (50%)</v>
      </c>
      <c r="C8" s="335"/>
      <c r="D8" s="336"/>
      <c r="E8" s="54"/>
      <c r="F8" s="337" t="str">
        <f>Assessment!G48&amp;" ("&amp;Assessment!H48*100&amp;"%)"</f>
        <v>SC Competencies (50%)</v>
      </c>
      <c r="G8" s="338"/>
      <c r="H8" s="339"/>
      <c r="I8" s="6"/>
      <c r="J8" s="6"/>
      <c r="K8" s="6"/>
    </row>
    <row r="9" spans="1:11" s="10" customFormat="1" ht="4" customHeight="1">
      <c r="A9" s="6"/>
      <c r="B9" s="18"/>
      <c r="C9" s="19"/>
      <c r="D9" s="19"/>
      <c r="E9" s="54"/>
      <c r="F9" s="20"/>
      <c r="G9" s="21"/>
      <c r="H9" s="21"/>
      <c r="I9" s="6"/>
      <c r="J9" s="6"/>
      <c r="K9" s="6"/>
    </row>
    <row r="10" spans="1:11" s="10" customFormat="1">
      <c r="A10" s="6"/>
      <c r="B10" s="22"/>
      <c r="C10" s="23"/>
      <c r="D10" s="24" t="str">
        <f>Assessment!$C9</f>
        <v>Competency-based and transparent recruitment process</v>
      </c>
      <c r="E10" s="55"/>
      <c r="F10" s="22"/>
      <c r="G10" s="25"/>
      <c r="H10" s="24" t="str">
        <f>Assessment!$C9</f>
        <v>Competency-based and transparent recruitment process</v>
      </c>
      <c r="I10" s="6"/>
      <c r="J10" s="6"/>
      <c r="K10" s="6"/>
    </row>
    <row r="11" spans="1:11">
      <c r="B11" s="22"/>
      <c r="C11" s="23"/>
      <c r="D11" s="24" t="str">
        <f>Assessment!$C10</f>
        <v>Guidelines exist to ensure fair and open competition in recruitment</v>
      </c>
      <c r="E11" s="55"/>
      <c r="F11" s="22"/>
      <c r="G11" s="25"/>
      <c r="H11" s="24" t="str">
        <f>Assessment!$C43</f>
        <v>All SCM roles have required SCM competencies assigned to them</v>
      </c>
    </row>
    <row r="12" spans="1:11">
      <c r="B12" s="22"/>
      <c r="C12" s="23"/>
      <c r="D12" s="24" t="str">
        <f>Assessment!$C11</f>
        <v>Vacant SC positions are advertised externally</v>
      </c>
      <c r="E12" s="55"/>
      <c r="F12" s="22"/>
      <c r="G12" s="25"/>
      <c r="H12" s="24" t="str">
        <f>Assessment!$C44</f>
        <v>A public service competency review process (staff evaluation) exists</v>
      </c>
    </row>
    <row r="13" spans="1:11">
      <c r="B13" s="22"/>
      <c r="C13" s="23"/>
      <c r="D13" s="24" t="str">
        <f>Assessment!$C12</f>
        <v>Job descriptions (JDs) exist for all SC positions</v>
      </c>
      <c r="E13" s="55"/>
      <c r="F13" s="22"/>
      <c r="G13" s="25"/>
      <c r="H13" s="24" t="str">
        <f>Assessment!$C45</f>
        <v>A Training Needs Assessment (TNA) for SC staff done at least every 5 years</v>
      </c>
    </row>
    <row r="14" spans="1:11">
      <c r="B14" s="22"/>
      <c r="C14" s="23"/>
      <c r="D14" s="24" t="str">
        <f>Assessment!$C13</f>
        <v>SC JDs meet industry standard for JDs</v>
      </c>
      <c r="E14" s="55"/>
      <c r="F14" s="22"/>
      <c r="G14" s="25"/>
      <c r="H14" s="24" t="str">
        <f>Assessment!$C46</f>
        <v>Strong collaboration with local educational institutions related to SCM</v>
      </c>
    </row>
    <row r="15" spans="1:11" ht="4" customHeight="1">
      <c r="B15" s="22"/>
      <c r="C15" s="23"/>
      <c r="D15" s="24"/>
      <c r="E15" s="55"/>
      <c r="F15" s="22"/>
      <c r="G15" s="25"/>
      <c r="H15" s="24"/>
    </row>
    <row r="16" spans="1:11">
      <c r="B16" s="313" t="str">
        <f>Assessment!G26&amp;" ("&amp;Assessment!H26*100&amp;"%)"</f>
        <v>Pool of SC Workers (50%)</v>
      </c>
      <c r="C16" s="314"/>
      <c r="D16" s="315"/>
      <c r="F16" s="316" t="str">
        <f>Assessment!G59&amp;" ("&amp;Assessment!H59*100&amp;"%)"</f>
        <v>Leadership Skills (50%)</v>
      </c>
      <c r="G16" s="317"/>
      <c r="H16" s="318"/>
    </row>
    <row r="17" spans="1:11" ht="4" customHeight="1">
      <c r="B17" s="26"/>
      <c r="C17" s="19"/>
      <c r="D17" s="19"/>
      <c r="F17" s="27"/>
      <c r="G17" s="21"/>
      <c r="H17" s="21"/>
    </row>
    <row r="18" spans="1:11">
      <c r="B18" s="22"/>
      <c r="C18" s="28"/>
      <c r="D18" s="24" t="str">
        <f>Assessment!$C20</f>
        <v>Organogram includes critical SC positions</v>
      </c>
      <c r="E18" s="55"/>
      <c r="F18" s="22"/>
      <c r="G18" s="28"/>
      <c r="H18" s="24" t="str">
        <f>Assessment!$C53</f>
        <v>Opportunities for leadership training are available to SC workers</v>
      </c>
    </row>
    <row r="19" spans="1:11">
      <c r="B19" s="22"/>
      <c r="C19" s="28"/>
      <c r="D19" s="24" t="str">
        <f>Assessment!$C21</f>
        <v>All filled SC positions match qualifications and experience described in JDs</v>
      </c>
      <c r="E19" s="55"/>
      <c r="F19" s="22"/>
      <c r="G19" s="28"/>
      <c r="H19" s="24" t="str">
        <f>Assessment!$C54</f>
        <v>Aspiring SC staff given opportunity to take on more responsibility</v>
      </c>
    </row>
    <row r="20" spans="1:11">
      <c r="B20" s="22"/>
      <c r="C20" s="28"/>
      <c r="D20" s="24" t="str">
        <f>Assessment!$C22</f>
        <v>All managerial SC roles have existing career paths</v>
      </c>
      <c r="E20" s="55"/>
      <c r="F20" s="22"/>
      <c r="G20" s="28"/>
      <c r="H20" s="24" t="str">
        <f>Assessment!$C55</f>
        <v>Structured mentoring supervision systems in place for all SC staff</v>
      </c>
    </row>
    <row r="21" spans="1:11">
      <c r="B21" s="22"/>
      <c r="C21" s="28"/>
      <c r="D21" s="24" t="str">
        <f>Assessment!$C23</f>
        <v>All technical SC roles have existing career paths</v>
      </c>
      <c r="E21" s="55"/>
      <c r="F21" s="22"/>
      <c r="G21" s="28"/>
      <c r="H21" s="24" t="str">
        <f>Assessment!$C56</f>
        <v>Opportunities for structured mentoring and coaching are available to SC workers</v>
      </c>
    </row>
    <row r="22" spans="1:11">
      <c r="B22" s="22"/>
      <c r="C22" s="28"/>
      <c r="D22" s="24" t="str">
        <f>Assessment!$C24</f>
        <v>All key SC job positions are filled</v>
      </c>
      <c r="E22" s="55"/>
      <c r="F22" s="22"/>
      <c r="G22" s="28"/>
      <c r="H22" s="24" t="str">
        <f>Assessment!$C57</f>
        <v>All SC staff participate in a regular mentoring or coaching program</v>
      </c>
    </row>
    <row r="23" spans="1:11" ht="4" customHeight="1">
      <c r="B23" s="22"/>
      <c r="C23" s="28"/>
      <c r="D23" s="24"/>
      <c r="E23" s="55"/>
      <c r="F23" s="22"/>
      <c r="G23" s="28"/>
      <c r="H23" s="24"/>
    </row>
    <row r="24" spans="1:11" ht="15" customHeight="1">
      <c r="B24" s="313" t="str">
        <f>Assessment!G37&amp;" ("&amp;Assessment!H37*100&amp;"%)"</f>
        <v>Budget for SC Staff (50%)</v>
      </c>
      <c r="C24" s="314"/>
      <c r="D24" s="315"/>
      <c r="F24" s="316" t="str">
        <f>Assessment!G70&amp;" ("&amp;Assessment!H70*100&amp;"%)"</f>
        <v>Understanding SC Responsibilities (50%)</v>
      </c>
      <c r="G24" s="317"/>
      <c r="H24" s="318"/>
    </row>
    <row r="25" spans="1:11" ht="4" customHeight="1">
      <c r="B25" s="27"/>
      <c r="C25" s="21"/>
      <c r="D25" s="21"/>
      <c r="F25" s="27"/>
      <c r="G25" s="21"/>
      <c r="H25" s="21"/>
    </row>
    <row r="26" spans="1:11">
      <c r="B26" s="22"/>
      <c r="C26" s="28"/>
      <c r="D26" s="24" t="str">
        <f>Assessment!$C31</f>
        <v>Funding is available to fill SC vacancies</v>
      </c>
      <c r="E26" s="55"/>
      <c r="F26" s="22"/>
      <c r="G26" s="28"/>
      <c r="H26" s="24" t="str">
        <f>Assessment!$C64</f>
        <v>All SC staff have individual staff development plans</v>
      </c>
    </row>
    <row r="27" spans="1:11" s="10" customFormat="1">
      <c r="A27" s="6"/>
      <c r="B27" s="22"/>
      <c r="C27" s="28"/>
      <c r="D27" s="24" t="str">
        <f>Assessment!$C32</f>
        <v>Funding for salaries for critical SC positions is sustainable</v>
      </c>
      <c r="E27" s="55"/>
      <c r="F27" s="22"/>
      <c r="G27" s="28"/>
      <c r="H27" s="24" t="str">
        <f>Assessment!$C65</f>
        <v>SC staff discuss their roles and responsibilities with managers/supervisors</v>
      </c>
      <c r="I27" s="6"/>
      <c r="J27" s="6"/>
      <c r="K27" s="6"/>
    </row>
    <row r="28" spans="1:11" s="10" customFormat="1">
      <c r="A28" s="6"/>
      <c r="B28" s="22"/>
      <c r="C28" s="28"/>
      <c r="D28" s="24" t="str">
        <f>Assessment!$C33</f>
        <v>SC pay scales reflect a clear career path</v>
      </c>
      <c r="E28" s="55"/>
      <c r="F28" s="22"/>
      <c r="G28" s="28"/>
      <c r="H28" s="24" t="str">
        <f>Assessment!$C66</f>
        <v>Individual development plans for SC staff based on periodic performance appraisal</v>
      </c>
      <c r="I28" s="6"/>
      <c r="J28" s="6"/>
      <c r="K28" s="6"/>
    </row>
    <row r="29" spans="1:11" s="10" customFormat="1">
      <c r="A29" s="6"/>
      <c r="B29" s="22"/>
      <c r="C29" s="28"/>
      <c r="D29" s="24" t="str">
        <f>Assessment!$C34</f>
        <v>SC salaries are competitive compared with industry</v>
      </c>
      <c r="E29" s="55"/>
      <c r="F29" s="22"/>
      <c r="G29" s="28"/>
      <c r="H29" s="24" t="str">
        <f>Assessment!$C67</f>
        <v>SC staff know which responsibilities are included in their JDs</v>
      </c>
      <c r="I29" s="6"/>
      <c r="J29" s="6"/>
      <c r="K29" s="6"/>
    </row>
    <row r="30" spans="1:11" s="10" customFormat="1">
      <c r="A30" s="6"/>
      <c r="B30" s="22"/>
      <c r="C30" s="28"/>
      <c r="D30" s="24" t="str">
        <f>Assessment!$C35</f>
        <v>SC salaries competitive with other government departments</v>
      </c>
      <c r="E30" s="55"/>
      <c r="F30" s="22"/>
      <c r="G30" s="28"/>
      <c r="H30" s="24" t="str">
        <f>Assessment!$C68</f>
        <v>SC staff can identify to which KPI(s) their work directly contributes</v>
      </c>
      <c r="I30" s="6"/>
      <c r="J30" s="6"/>
      <c r="K30" s="6"/>
    </row>
    <row r="31" spans="1:11" s="10" customFormat="1" ht="15.75" customHeight="1">
      <c r="A31" s="6"/>
      <c r="B31" s="22"/>
      <c r="C31" s="28"/>
      <c r="D31" s="24"/>
      <c r="E31" s="55"/>
      <c r="F31" s="22"/>
      <c r="G31" s="28"/>
      <c r="H31" s="24"/>
      <c r="I31" s="6"/>
      <c r="J31" s="6"/>
      <c r="K31" s="6"/>
    </row>
    <row r="32" spans="1:11" s="10" customFormat="1" ht="18.5">
      <c r="A32" s="6"/>
      <c r="B32" s="319" t="str">
        <f>Assessment!B71</f>
        <v>Pathway 3  WORKING CONDITIONS</v>
      </c>
      <c r="C32" s="320"/>
      <c r="D32" s="321"/>
      <c r="E32" s="54"/>
      <c r="F32" s="322" t="str">
        <f>Assessment!B104</f>
        <v>Pathway 4  MOTIVATION</v>
      </c>
      <c r="G32" s="323"/>
      <c r="H32" s="324"/>
      <c r="I32" s="6"/>
      <c r="J32" s="6"/>
      <c r="K32" s="6"/>
    </row>
    <row r="33" spans="1:11" s="10" customFormat="1" ht="8.15" customHeight="1">
      <c r="A33" s="6"/>
      <c r="B33" s="16"/>
      <c r="C33" s="16"/>
      <c r="D33" s="16"/>
      <c r="E33" s="54"/>
      <c r="F33" s="6"/>
      <c r="G33" s="6"/>
      <c r="H33" s="6"/>
      <c r="I33" s="6"/>
      <c r="J33" s="6"/>
      <c r="K33" s="6"/>
    </row>
    <row r="34" spans="1:11" s="10" customFormat="1">
      <c r="A34" s="6"/>
      <c r="B34" s="325" t="str">
        <f>Assessment!G81&amp;" ("&amp;Assessment!H81*100&amp;"%)"</f>
        <v>Social &amp; Emotional Environment (50%)</v>
      </c>
      <c r="C34" s="326"/>
      <c r="D34" s="327"/>
      <c r="E34" s="54"/>
      <c r="F34" s="310" t="str">
        <f>Assessment!G114&amp;" ("&amp;Assessment!H114*100&amp;"%)"</f>
        <v>Support for Good Performance (50%)</v>
      </c>
      <c r="G34" s="311"/>
      <c r="H34" s="312"/>
      <c r="I34" s="6"/>
      <c r="J34" s="6"/>
      <c r="K34" s="6"/>
    </row>
    <row r="35" spans="1:11" s="10" customFormat="1" ht="4" customHeight="1">
      <c r="A35" s="6"/>
      <c r="B35" s="27"/>
      <c r="C35" s="21"/>
      <c r="D35" s="21"/>
      <c r="E35" s="54"/>
      <c r="F35" s="29"/>
      <c r="G35" s="21"/>
      <c r="H35" s="21"/>
      <c r="I35" s="6"/>
      <c r="J35" s="6"/>
      <c r="K35" s="6"/>
    </row>
    <row r="36" spans="1:11" s="10" customFormat="1" ht="15" customHeight="1">
      <c r="A36" s="6"/>
      <c r="B36" s="22"/>
      <c r="C36" s="28"/>
      <c r="D36" s="24" t="str">
        <f>Assessment!$C75</f>
        <v>Equal Employment Opportunity (EEO) policies exist</v>
      </c>
      <c r="E36" s="54"/>
      <c r="F36" s="22"/>
      <c r="G36" s="28"/>
      <c r="H36" s="24" t="str">
        <f>Assessment!$C108</f>
        <v>A formal performance appraisal system (PAS) is in place</v>
      </c>
      <c r="I36" s="6"/>
      <c r="J36" s="6"/>
      <c r="K36" s="6"/>
    </row>
    <row r="37" spans="1:11" s="10" customFormat="1">
      <c r="A37" s="6"/>
      <c r="B37" s="22"/>
      <c r="C37" s="28"/>
      <c r="D37" s="24" t="str">
        <f>Assessment!$C76</f>
        <v>Environmental and occupational safety policies exist</v>
      </c>
      <c r="E37" s="54"/>
      <c r="F37" s="22"/>
      <c r="G37" s="28"/>
      <c r="H37" s="24" t="str">
        <f>Assessment!$C109</f>
        <v>Career progression (promotion) is linked to good performance</v>
      </c>
      <c r="I37" s="6"/>
      <c r="J37" s="6"/>
      <c r="K37" s="6"/>
    </row>
    <row r="38" spans="1:11" s="10" customFormat="1">
      <c r="A38" s="6"/>
      <c r="B38" s="22"/>
      <c r="C38" s="28"/>
      <c r="D38" s="24" t="str">
        <f>Assessment!$C77</f>
        <v>Policies exist on harassment in the workplace, especially of women</v>
      </c>
      <c r="E38" s="54"/>
      <c r="F38" s="22"/>
      <c r="G38" s="28"/>
      <c r="H38" s="24" t="str">
        <f>Assessment!$C110</f>
        <v>A process for identifying and documenting poor performance is in place</v>
      </c>
      <c r="I38" s="6"/>
      <c r="J38" s="6"/>
      <c r="K38" s="30"/>
    </row>
    <row r="39" spans="1:11" s="10" customFormat="1">
      <c r="A39" s="6"/>
      <c r="B39" s="22"/>
      <c r="C39" s="28"/>
      <c r="D39" s="24" t="str">
        <f>Assessment!$C78</f>
        <v>Training for supervisors includes anti-harassment in the workplace</v>
      </c>
      <c r="E39" s="54"/>
      <c r="F39" s="22"/>
      <c r="G39" s="28"/>
      <c r="H39" s="24" t="str">
        <f>Assessment!$C111</f>
        <v>A financial incentive system is in place and operational</v>
      </c>
      <c r="I39" s="6"/>
      <c r="J39" s="6"/>
      <c r="K39" s="6"/>
    </row>
    <row r="40" spans="1:11" s="10" customFormat="1">
      <c r="A40" s="6"/>
      <c r="B40" s="22"/>
      <c r="C40" s="28"/>
      <c r="D40" s="24" t="str">
        <f>Assessment!$C79</f>
        <v>Employee satisfaction survey conducted each year</v>
      </c>
      <c r="E40" s="54"/>
      <c r="F40" s="22"/>
      <c r="G40" s="28"/>
      <c r="H40" s="24" t="str">
        <f>Assessment!$C112</f>
        <v>A non-financial incentive system is in place and operational</v>
      </c>
      <c r="I40" s="6"/>
      <c r="J40" s="6"/>
      <c r="K40" s="6"/>
    </row>
    <row r="41" spans="1:11" s="10" customFormat="1" ht="4" customHeight="1">
      <c r="A41" s="6"/>
      <c r="B41" s="22"/>
      <c r="C41" s="28"/>
      <c r="D41" s="16"/>
      <c r="E41" s="54"/>
      <c r="F41" s="22"/>
      <c r="G41" s="28"/>
      <c r="H41" s="16"/>
      <c r="I41" s="6"/>
      <c r="J41" s="6"/>
      <c r="K41" s="6"/>
    </row>
    <row r="42" spans="1:11" s="10" customFormat="1">
      <c r="A42" s="6"/>
      <c r="B42" s="307" t="str">
        <f>Assessment!G92&amp;" ("&amp;Assessment!H92*100&amp;"%)"</f>
        <v>Physical Environment (50%)</v>
      </c>
      <c r="C42" s="308"/>
      <c r="D42" s="309"/>
      <c r="E42" s="54"/>
      <c r="F42" s="310" t="str">
        <f>Assessment!G125&amp;" ("&amp;Assessment!H125*100&amp;"%)"</f>
        <v>Understanding Role in Health System (50%)</v>
      </c>
      <c r="G42" s="311"/>
      <c r="H42" s="312"/>
      <c r="I42" s="6"/>
      <c r="J42" s="6"/>
      <c r="K42" s="6"/>
    </row>
    <row r="43" spans="1:11" s="10" customFormat="1" ht="4" customHeight="1">
      <c r="A43" s="6"/>
      <c r="B43" s="29"/>
      <c r="C43" s="21"/>
      <c r="D43" s="21"/>
      <c r="E43" s="54"/>
      <c r="F43" s="29"/>
      <c r="G43" s="21"/>
      <c r="H43" s="21"/>
      <c r="I43" s="6"/>
      <c r="J43" s="6"/>
      <c r="K43" s="6"/>
    </row>
    <row r="44" spans="1:11" s="10" customFormat="1">
      <c r="A44" s="6"/>
      <c r="B44" s="22"/>
      <c r="C44" s="28"/>
      <c r="D44" s="24" t="str">
        <f>Assessment!$C86</f>
        <v>List exists of required characteristics for a safe and conducive environment</v>
      </c>
      <c r="E44" s="54"/>
      <c r="F44" s="22"/>
      <c r="G44" s="28"/>
      <c r="H44" s="24" t="str">
        <f>Assessment!$C119</f>
        <v>SC staff understand their role in the health system</v>
      </c>
      <c r="I44" s="6"/>
      <c r="J44" s="6"/>
      <c r="K44" s="6"/>
    </row>
    <row r="45" spans="1:11" s="10" customFormat="1">
      <c r="A45" s="6"/>
      <c r="B45" s="22"/>
      <c r="C45" s="28"/>
      <c r="D45" s="24" t="str">
        <f>Assessment!$C87</f>
        <v>Training materials exist on establishing a safe and clean work environment</v>
      </c>
      <c r="E45" s="54"/>
      <c r="F45" s="22"/>
      <c r="G45" s="28"/>
      <c r="H45" s="24" t="str">
        <f>Assessment!$C120</f>
        <v>SC staff are able to describe the end-to-end supply chain</v>
      </c>
      <c r="I45" s="6"/>
      <c r="J45" s="6"/>
      <c r="K45" s="6"/>
    </row>
    <row r="46" spans="1:11" s="10" customFormat="1">
      <c r="A46" s="6"/>
      <c r="B46" s="22"/>
      <c r="C46" s="28"/>
      <c r="D46" s="24" t="str">
        <f>Assessment!$C88</f>
        <v>Sufficient funding allocated for maintenance of work environment</v>
      </c>
      <c r="E46" s="54"/>
      <c r="F46" s="22"/>
      <c r="G46" s="28"/>
      <c r="H46" s="24" t="str">
        <f>Assessment!$C121</f>
        <v>SC staff agree that SC is a profession requiring specific competencies</v>
      </c>
      <c r="I46" s="6"/>
      <c r="J46" s="6"/>
      <c r="K46" s="6"/>
    </row>
    <row r="47" spans="1:11" s="10" customFormat="1">
      <c r="A47" s="6"/>
      <c r="B47" s="22"/>
      <c r="C47" s="28"/>
      <c r="D47" s="24" t="str">
        <f>Assessment!$C89</f>
        <v>Staff feel physical environment is safe, clean and conducive to performance</v>
      </c>
      <c r="E47" s="54"/>
      <c r="F47" s="22"/>
      <c r="G47" s="28"/>
      <c r="H47" s="24" t="str">
        <f>Assessment!$C122</f>
        <v>SC staff are able to describe the career path that applies to them</v>
      </c>
      <c r="I47" s="6"/>
      <c r="J47" s="6"/>
      <c r="K47" s="6"/>
    </row>
    <row r="48" spans="1:11" s="10" customFormat="1">
      <c r="A48" s="6"/>
      <c r="B48" s="22"/>
      <c r="C48" s="28"/>
      <c r="D48" s="24" t="str">
        <f>Assessment!$C90</f>
        <v>System in place to capture and address workplace safety incidents</v>
      </c>
      <c r="E48" s="54"/>
      <c r="F48" s="22"/>
      <c r="G48" s="28"/>
      <c r="H48" s="24" t="str">
        <f>Assessment!$C123</f>
        <v>SC staff are aware of their need for continuous education</v>
      </c>
      <c r="I48" s="6"/>
      <c r="J48" s="6"/>
      <c r="K48" s="6"/>
    </row>
    <row r="49" spans="1:11" s="10" customFormat="1" ht="4" customHeight="1">
      <c r="A49" s="6"/>
      <c r="B49" s="22"/>
      <c r="C49" s="28"/>
      <c r="D49" s="16"/>
      <c r="E49" s="54"/>
      <c r="F49" s="22"/>
      <c r="G49" s="28"/>
      <c r="H49" s="16"/>
      <c r="I49" s="6"/>
      <c r="J49" s="6"/>
      <c r="K49" s="6"/>
    </row>
    <row r="50" spans="1:11" s="10" customFormat="1">
      <c r="A50" s="6"/>
      <c r="B50" s="307" t="str">
        <f>Assessment!G103&amp;" ("&amp;Assessment!H103*100&amp;"%)"</f>
        <v>Tools &amp; Equipment (50%)</v>
      </c>
      <c r="C50" s="308"/>
      <c r="D50" s="309"/>
      <c r="E50" s="54"/>
      <c r="F50" s="310" t="str">
        <f>Assessment!G136&amp;" ("&amp;Assessment!H136*100&amp;"%)"</f>
        <v>Sense of Ownership (50%)</v>
      </c>
      <c r="G50" s="311"/>
      <c r="H50" s="312"/>
      <c r="I50" s="6"/>
      <c r="J50" s="6"/>
      <c r="K50" s="6"/>
    </row>
    <row r="51" spans="1:11" s="10" customFormat="1" ht="4" customHeight="1">
      <c r="A51" s="6"/>
      <c r="B51" s="29"/>
      <c r="C51" s="21"/>
      <c r="D51" s="21"/>
      <c r="E51" s="54"/>
      <c r="F51" s="29"/>
      <c r="G51" s="21"/>
      <c r="H51" s="21"/>
      <c r="I51" s="6"/>
      <c r="J51" s="6"/>
      <c r="K51" s="6"/>
    </row>
    <row r="52" spans="1:11" s="10" customFormat="1">
      <c r="A52" s="6"/>
      <c r="B52" s="22"/>
      <c r="C52" s="28"/>
      <c r="D52" s="24" t="str">
        <f>Assessment!$C97</f>
        <v>List exists of necessary tools and equipment</v>
      </c>
      <c r="E52" s="54"/>
      <c r="F52" s="22"/>
      <c r="G52" s="28"/>
      <c r="H52" s="24" t="str">
        <f>Assessment!$C130</f>
        <v>SC staff feels a sense of ownership towards tasks and challenges</v>
      </c>
      <c r="I52" s="6"/>
      <c r="J52" s="6"/>
      <c r="K52" s="6"/>
    </row>
    <row r="53" spans="1:11" s="10" customFormat="1">
      <c r="A53" s="6"/>
      <c r="B53" s="22"/>
      <c r="C53" s="28"/>
      <c r="D53" s="24" t="str">
        <f>Assessment!$C98</f>
        <v>Staff feel that they have access to necessary tools and equipment</v>
      </c>
      <c r="E53" s="54"/>
      <c r="F53" s="22"/>
      <c r="G53" s="28"/>
      <c r="H53" s="24" t="str">
        <f>Assessment!$C131</f>
        <v>SC managers are involved in goal setting and planning activities</v>
      </c>
      <c r="I53" s="6"/>
      <c r="J53" s="6"/>
      <c r="K53" s="6"/>
    </row>
    <row r="54" spans="1:11" s="10" customFormat="1">
      <c r="A54" s="6"/>
      <c r="B54" s="22"/>
      <c r="C54" s="28"/>
      <c r="D54" s="24" t="str">
        <f>Assessment!$C99</f>
        <v>Staff agree that tools and equipment are in satisfactory condition</v>
      </c>
      <c r="E54" s="54"/>
      <c r="F54" s="22"/>
      <c r="G54" s="28"/>
      <c r="H54" s="24" t="str">
        <f>Assessment!$C132</f>
        <v>SC managers have authority to participate in high level decision making</v>
      </c>
      <c r="I54" s="6"/>
      <c r="J54" s="6"/>
      <c r="K54" s="6"/>
    </row>
    <row r="55" spans="1:11" s="10" customFormat="1">
      <c r="A55" s="6"/>
      <c r="B55" s="22"/>
      <c r="C55" s="28"/>
      <c r="D55" s="24" t="str">
        <f>Assessment!$C100</f>
        <v>Training materials exist on how to use tools and equipment</v>
      </c>
      <c r="E55" s="54"/>
      <c r="F55" s="22"/>
      <c r="G55" s="28"/>
      <c r="H55" s="24" t="str">
        <f>Assessment!$C133</f>
        <v>SC managers feel competent to take part in high level decision making</v>
      </c>
      <c r="I55" s="6"/>
      <c r="J55" s="6"/>
      <c r="K55" s="6"/>
    </row>
    <row r="56" spans="1:11" s="10" customFormat="1">
      <c r="A56" s="6"/>
      <c r="B56" s="22"/>
      <c r="C56" s="28"/>
      <c r="D56" s="24" t="str">
        <f>Assessment!$C101</f>
        <v>Sufficient funding allocated for procurement of tools and equipment</v>
      </c>
      <c r="E56" s="54"/>
      <c r="F56" s="22"/>
      <c r="G56" s="28"/>
      <c r="H56" s="24" t="str">
        <f>Assessment!$C134</f>
        <v>SC managers take part in high level decision making</v>
      </c>
      <c r="I56" s="6"/>
      <c r="J56" s="6"/>
      <c r="K56" s="6"/>
    </row>
    <row r="57" spans="1:11" s="10" customFormat="1">
      <c r="A57" s="6"/>
      <c r="B57" s="6"/>
      <c r="C57" s="6"/>
      <c r="D57" s="16"/>
      <c r="E57" s="54"/>
      <c r="F57" s="6"/>
      <c r="G57" s="6"/>
      <c r="H57" s="16"/>
      <c r="I57" s="6"/>
      <c r="J57" s="6"/>
      <c r="K57" s="6"/>
    </row>
    <row r="58" spans="1:11" s="10" customFormat="1">
      <c r="A58" s="6"/>
      <c r="B58" s="6"/>
      <c r="C58" s="6"/>
      <c r="D58" s="16"/>
      <c r="E58" s="54"/>
      <c r="F58" s="6"/>
      <c r="G58" s="6"/>
      <c r="H58" s="16"/>
      <c r="I58" s="6"/>
      <c r="J58" s="6"/>
      <c r="K58" s="6"/>
    </row>
  </sheetData>
  <sheetProtection sheet="1" objects="1" scenarios="1"/>
  <mergeCells count="16">
    <mergeCell ref="B6:D6"/>
    <mergeCell ref="F6:H6"/>
    <mergeCell ref="B8:D8"/>
    <mergeCell ref="F8:H8"/>
    <mergeCell ref="B16:D16"/>
    <mergeCell ref="F16:H16"/>
    <mergeCell ref="B42:D42"/>
    <mergeCell ref="F42:H42"/>
    <mergeCell ref="B50:D50"/>
    <mergeCell ref="F50:H50"/>
    <mergeCell ref="B24:D24"/>
    <mergeCell ref="F24:H24"/>
    <mergeCell ref="B32:D32"/>
    <mergeCell ref="F32:H32"/>
    <mergeCell ref="B34:D34"/>
    <mergeCell ref="F34:H34"/>
  </mergeCells>
  <conditionalFormatting sqref="H3">
    <cfRule type="containsText" dxfId="72" priority="1" operator="containsText" text="not">
      <formula>NOT(ISERROR(SEARCH("not",H3)))</formula>
    </cfRule>
  </conditionalFormatting>
  <pageMargins left="0.7" right="0.7" top="0.75" bottom="0.75" header="0.3" footer="0.3"/>
  <pageSetup paperSize="17" scale="86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E294BE5E-1E28-45F5-AC73-ABFCB6D7911B}">
            <xm:f>Assessment!$H9=$E$3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D10:D14</xm:sqref>
        </x14:conditionalFormatting>
        <x14:conditionalFormatting xmlns:xm="http://schemas.microsoft.com/office/excel/2006/main">
          <x14:cfRule type="expression" priority="12" id="{5AA20C47-6F07-443B-8579-2BD0E40A947B}">
            <xm:f>Assessment!$H20=$E$3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D18:D22</xm:sqref>
        </x14:conditionalFormatting>
        <x14:conditionalFormatting xmlns:xm="http://schemas.microsoft.com/office/excel/2006/main">
          <x14:cfRule type="expression" priority="11" id="{980B04AB-8276-4664-900D-DAD37B86416F}">
            <xm:f>Assessment!$H31=$E$3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D26:D30</xm:sqref>
        </x14:conditionalFormatting>
        <x14:conditionalFormatting xmlns:xm="http://schemas.microsoft.com/office/excel/2006/main">
          <x14:cfRule type="expression" priority="10" id="{66EB9F1C-BD31-42ED-8568-87224F418678}">
            <xm:f>Assessment!$H42=$E$3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H10:H14</xm:sqref>
        </x14:conditionalFormatting>
        <x14:conditionalFormatting xmlns:xm="http://schemas.microsoft.com/office/excel/2006/main">
          <x14:cfRule type="expression" priority="9" id="{7CE8D582-CC3F-4354-A5B1-8370ECA40EF6}">
            <xm:f>Assessment!$H53=$E$3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H18:H22</xm:sqref>
        </x14:conditionalFormatting>
        <x14:conditionalFormatting xmlns:xm="http://schemas.microsoft.com/office/excel/2006/main">
          <x14:cfRule type="expression" priority="8" id="{2FF8E3C2-D642-47A3-BC07-07ADD1847682}">
            <xm:f>Assessment!$H64=$E$3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H26:H30</xm:sqref>
        </x14:conditionalFormatting>
        <x14:conditionalFormatting xmlns:xm="http://schemas.microsoft.com/office/excel/2006/main">
          <x14:cfRule type="expression" priority="7" id="{1D37481F-D9DB-4E87-950E-A50B9D364C33}">
            <xm:f>Assessment!$H75=$E$3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D36:D40</xm:sqref>
        </x14:conditionalFormatting>
        <x14:conditionalFormatting xmlns:xm="http://schemas.microsoft.com/office/excel/2006/main">
          <x14:cfRule type="expression" priority="6" id="{37897CDA-0E41-4BFC-8869-093AD474B889}">
            <xm:f>Assessment!$H86=$E$3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D44:D48</xm:sqref>
        </x14:conditionalFormatting>
        <x14:conditionalFormatting xmlns:xm="http://schemas.microsoft.com/office/excel/2006/main">
          <x14:cfRule type="expression" priority="5" id="{E0F1E544-5D92-47C6-B778-E663FA1BC7D1}">
            <xm:f>Assessment!$H97=$E$3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D52:D56</xm:sqref>
        </x14:conditionalFormatting>
        <x14:conditionalFormatting xmlns:xm="http://schemas.microsoft.com/office/excel/2006/main">
          <x14:cfRule type="expression" priority="4" id="{97575E2A-5274-4940-8334-3E1926CC4AE4}">
            <xm:f>Assessment!$H108=$E$3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H36:H40</xm:sqref>
        </x14:conditionalFormatting>
        <x14:conditionalFormatting xmlns:xm="http://schemas.microsoft.com/office/excel/2006/main">
          <x14:cfRule type="expression" priority="3" id="{375FB427-320D-417E-97CD-393DDE455244}">
            <xm:f>Assessment!$H119=$E$3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H44:H48</xm:sqref>
        </x14:conditionalFormatting>
        <x14:conditionalFormatting xmlns:xm="http://schemas.microsoft.com/office/excel/2006/main">
          <x14:cfRule type="expression" priority="2" id="{4BB6A941-4092-45C8-A097-70097B239773}">
            <xm:f>Assessment!$H130=$E$3</xm:f>
            <x14:dxf>
              <fill>
                <patternFill>
                  <bgColor theme="0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</border>
            </x14:dxf>
          </x14:cfRule>
          <xm:sqref>H52:H56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A65968-60DC-48A1-ADB7-02A92D3873D6}">
          <x14:formula1>
            <xm:f>DropDowns!$D$7:$D$11</xm:f>
          </x14:formula1>
          <xm:sqref>E3</xm:sqref>
        </x14:dataValidation>
        <x14:dataValidation type="list" allowBlank="1" showInputMessage="1" showErrorMessage="1" xr:uid="{984655B0-59DF-4609-B17B-75E772FAC613}">
          <x14:formula1>
            <xm:f>DropDowns!#REF!</xm:f>
          </x14:formula1>
          <xm:sqref>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12AD-EE13-4393-9365-A86EA93C42CE}">
  <sheetPr codeName="Sheet9">
    <tabColor rgb="FFFFFF00"/>
  </sheetPr>
  <dimension ref="C2:K24"/>
  <sheetViews>
    <sheetView showGridLines="0" workbookViewId="0"/>
  </sheetViews>
  <sheetFormatPr defaultColWidth="9.1796875" defaultRowHeight="14.5"/>
  <cols>
    <col min="1" max="2" width="9.1796875" style="62"/>
    <col min="3" max="3" width="23.7265625" style="61" customWidth="1"/>
    <col min="4" max="4" width="2.7265625" style="61" customWidth="1"/>
    <col min="5" max="5" width="23.7265625" style="61" customWidth="1"/>
    <col min="6" max="6" width="2.7265625" style="61" customWidth="1"/>
    <col min="7" max="7" width="23.7265625" style="61" customWidth="1"/>
    <col min="8" max="8" width="2.26953125" style="62" customWidth="1"/>
    <col min="9" max="9" width="12.453125" style="62" customWidth="1"/>
    <col min="10" max="16384" width="9.1796875" style="62"/>
  </cols>
  <sheetData>
    <row r="2" spans="3:11" ht="18.5">
      <c r="G2" s="119" t="str">
        <f>'DB1'!H2</f>
        <v>Assessment completed</v>
      </c>
      <c r="I2" s="63"/>
    </row>
    <row r="3" spans="3:11" ht="15" customHeight="1">
      <c r="C3" s="340" t="s">
        <v>679</v>
      </c>
      <c r="D3" s="341"/>
      <c r="E3" s="341"/>
      <c r="I3" s="31" t="s">
        <v>604</v>
      </c>
    </row>
    <row r="4" spans="3:11" ht="15" customHeight="1">
      <c r="C4" s="341"/>
      <c r="D4" s="341"/>
      <c r="E4" s="341"/>
      <c r="I4" s="32" t="s">
        <v>603</v>
      </c>
    </row>
    <row r="5" spans="3:11" ht="15" customHeight="1">
      <c r="I5" s="33" t="s">
        <v>605</v>
      </c>
    </row>
    <row r="6" spans="3:11" ht="21">
      <c r="C6" s="342" t="str">
        <f>Assessment!B5</f>
        <v>Pathway 1  STAFFING</v>
      </c>
      <c r="D6" s="342"/>
      <c r="E6" s="342"/>
      <c r="F6" s="342"/>
      <c r="G6" s="342"/>
    </row>
    <row r="7" spans="3:11" ht="10" customHeight="1"/>
    <row r="8" spans="3:11" s="66" customFormat="1" ht="25" customHeight="1">
      <c r="C8" s="64">
        <f>Assessment!H15</f>
        <v>0.5</v>
      </c>
      <c r="D8" s="65"/>
      <c r="E8" s="64">
        <f>Assessment!H26</f>
        <v>0.5</v>
      </c>
      <c r="F8" s="65"/>
      <c r="G8" s="64">
        <f>Assessment!H37</f>
        <v>0.5</v>
      </c>
      <c r="K8" s="67"/>
    </row>
    <row r="9" spans="3:11" s="69" customFormat="1" ht="18.5">
      <c r="C9" s="68" t="str">
        <f>Assessment!G15</f>
        <v>Recruitment Process</v>
      </c>
      <c r="D9" s="68"/>
      <c r="E9" s="68" t="str">
        <f>Assessment!G26</f>
        <v>Pool of SC Workers</v>
      </c>
      <c r="F9" s="68"/>
      <c r="G9" s="68" t="str">
        <f>Assessment!G37</f>
        <v>Budget for SC Staff</v>
      </c>
    </row>
    <row r="10" spans="3:11" ht="15" customHeight="1">
      <c r="C10" s="70"/>
      <c r="D10" s="70"/>
      <c r="E10" s="70"/>
      <c r="F10" s="70"/>
      <c r="G10" s="70"/>
    </row>
    <row r="11" spans="3:11" ht="30" customHeight="1">
      <c r="C11" s="342" t="str">
        <f>Assessment!B38</f>
        <v>Pathway 2  SKILLS</v>
      </c>
      <c r="D11" s="342"/>
      <c r="E11" s="342"/>
      <c r="F11" s="342"/>
      <c r="G11" s="342"/>
    </row>
    <row r="12" spans="3:11" ht="10" customHeight="1"/>
    <row r="13" spans="3:11" s="66" customFormat="1" ht="25" customHeight="1">
      <c r="C13" s="64">
        <f>Assessment!H48</f>
        <v>0.5</v>
      </c>
      <c r="D13" s="65"/>
      <c r="E13" s="64">
        <f>Assessment!H59</f>
        <v>0.5</v>
      </c>
      <c r="F13" s="65"/>
      <c r="G13" s="64">
        <f>Assessment!H70</f>
        <v>0.5</v>
      </c>
    </row>
    <row r="14" spans="3:11" s="69" customFormat="1" ht="37">
      <c r="C14" s="68" t="str">
        <f>Assessment!G48</f>
        <v>SC Competencies</v>
      </c>
      <c r="D14" s="68"/>
      <c r="E14" s="68" t="str">
        <f>Assessment!G59</f>
        <v>Leadership Skills</v>
      </c>
      <c r="F14" s="68"/>
      <c r="G14" s="68" t="str">
        <f>Assessment!G70</f>
        <v>Understanding SC Responsibilities</v>
      </c>
    </row>
    <row r="16" spans="3:11" ht="30" customHeight="1">
      <c r="C16" s="342" t="str">
        <f>Assessment!B82</f>
        <v>Pathway 3  WORKING CONDITIONS</v>
      </c>
      <c r="D16" s="342"/>
      <c r="E16" s="342"/>
      <c r="F16" s="342"/>
      <c r="G16" s="342"/>
    </row>
    <row r="17" spans="3:7" ht="10" customHeight="1"/>
    <row r="18" spans="3:7" s="66" customFormat="1" ht="25" customHeight="1">
      <c r="C18" s="64">
        <f>Assessment!H81</f>
        <v>0.5</v>
      </c>
      <c r="D18" s="65"/>
      <c r="E18" s="64">
        <f>Assessment!H92</f>
        <v>0.5</v>
      </c>
      <c r="F18" s="65"/>
      <c r="G18" s="64">
        <f>Assessment!H103</f>
        <v>0.5</v>
      </c>
    </row>
    <row r="19" spans="3:7" s="69" customFormat="1" ht="37">
      <c r="C19" s="68" t="str">
        <f>Assessment!G81</f>
        <v>Social &amp; Emotional Environment</v>
      </c>
      <c r="D19" s="68"/>
      <c r="E19" s="68" t="str">
        <f>Assessment!G92</f>
        <v>Physical Environment</v>
      </c>
      <c r="F19" s="68"/>
      <c r="G19" s="68" t="str">
        <f>Assessment!G103</f>
        <v>Tools &amp; Equipment</v>
      </c>
    </row>
    <row r="21" spans="3:7" ht="30" customHeight="1">
      <c r="C21" s="342" t="str">
        <f>Assessment!B104</f>
        <v>Pathway 4  MOTIVATION</v>
      </c>
      <c r="D21" s="342"/>
      <c r="E21" s="342"/>
      <c r="F21" s="342"/>
      <c r="G21" s="342"/>
    </row>
    <row r="22" spans="3:7" ht="10" customHeight="1"/>
    <row r="23" spans="3:7" s="66" customFormat="1" ht="25" customHeight="1">
      <c r="C23" s="64">
        <f>Assessment!H114</f>
        <v>0.5</v>
      </c>
      <c r="D23" s="65"/>
      <c r="E23" s="64">
        <f>Assessment!H125</f>
        <v>0.5</v>
      </c>
      <c r="F23" s="65"/>
      <c r="G23" s="64">
        <f>Assessment!H136</f>
        <v>0.5</v>
      </c>
    </row>
    <row r="24" spans="3:7" s="69" customFormat="1" ht="37">
      <c r="C24" s="68" t="str">
        <f>Assessment!G114</f>
        <v>Support for Good Performance</v>
      </c>
      <c r="D24" s="68"/>
      <c r="E24" s="68" t="str">
        <f>Assessment!G125</f>
        <v>Understanding Role in Health System</v>
      </c>
      <c r="F24" s="68"/>
      <c r="G24" s="68" t="str">
        <f>Assessment!G136</f>
        <v>Sense of Ownership</v>
      </c>
    </row>
  </sheetData>
  <sheetProtection sheet="1" objects="1" scenarios="1"/>
  <mergeCells count="5">
    <mergeCell ref="C3:E4"/>
    <mergeCell ref="C16:G16"/>
    <mergeCell ref="C21:G21"/>
    <mergeCell ref="C6:G6"/>
    <mergeCell ref="C11:G11"/>
  </mergeCells>
  <conditionalFormatting sqref="C8">
    <cfRule type="cellIs" dxfId="59" priority="152" stopIfTrue="1" operator="greaterThanOrEqual">
      <formula>0.8</formula>
    </cfRule>
    <cfRule type="cellIs" dxfId="58" priority="153" stopIfTrue="1" operator="between">
      <formula>0.5</formula>
      <formula>0.8</formula>
    </cfRule>
    <cfRule type="cellIs" dxfId="57" priority="154" stopIfTrue="1" operator="lessThan">
      <formula>0.5</formula>
    </cfRule>
  </conditionalFormatting>
  <conditionalFormatting sqref="C23">
    <cfRule type="cellIs" dxfId="56" priority="2" stopIfTrue="1" operator="greaterThanOrEqual">
      <formula>0.8</formula>
    </cfRule>
    <cfRule type="cellIs" dxfId="55" priority="3" stopIfTrue="1" operator="between">
      <formula>0.5</formula>
      <formula>0.8</formula>
    </cfRule>
    <cfRule type="cellIs" dxfId="54" priority="4" stopIfTrue="1" operator="lessThan">
      <formula>0.5</formula>
    </cfRule>
  </conditionalFormatting>
  <conditionalFormatting sqref="E8">
    <cfRule type="cellIs" dxfId="53" priority="32" stopIfTrue="1" operator="greaterThanOrEqual">
      <formula>0.8</formula>
    </cfRule>
    <cfRule type="cellIs" dxfId="52" priority="33" stopIfTrue="1" operator="between">
      <formula>0.5</formula>
      <formula>0.8</formula>
    </cfRule>
    <cfRule type="cellIs" dxfId="51" priority="34" stopIfTrue="1" operator="lessThan">
      <formula>0.5</formula>
    </cfRule>
  </conditionalFormatting>
  <conditionalFormatting sqref="G8">
    <cfRule type="cellIs" dxfId="50" priority="29" stopIfTrue="1" operator="greaterThanOrEqual">
      <formula>0.8</formula>
    </cfRule>
    <cfRule type="cellIs" dxfId="49" priority="30" stopIfTrue="1" operator="between">
      <formula>0.5</formula>
      <formula>0.8</formula>
    </cfRule>
    <cfRule type="cellIs" dxfId="48" priority="31" stopIfTrue="1" operator="lessThan">
      <formula>0.5</formula>
    </cfRule>
  </conditionalFormatting>
  <conditionalFormatting sqref="C13">
    <cfRule type="cellIs" dxfId="47" priority="26" stopIfTrue="1" operator="greaterThanOrEqual">
      <formula>0.8</formula>
    </cfRule>
    <cfRule type="cellIs" dxfId="46" priority="27" stopIfTrue="1" operator="between">
      <formula>0.5</formula>
      <formula>0.8</formula>
    </cfRule>
    <cfRule type="cellIs" dxfId="45" priority="28" stopIfTrue="1" operator="lessThan">
      <formula>0.5</formula>
    </cfRule>
  </conditionalFormatting>
  <conditionalFormatting sqref="E13">
    <cfRule type="cellIs" dxfId="44" priority="23" stopIfTrue="1" operator="greaterThanOrEqual">
      <formula>0.8</formula>
    </cfRule>
    <cfRule type="cellIs" dxfId="43" priority="24" stopIfTrue="1" operator="between">
      <formula>0.5</formula>
      <formula>0.8</formula>
    </cfRule>
    <cfRule type="cellIs" dxfId="42" priority="25" stopIfTrue="1" operator="lessThan">
      <formula>0.5</formula>
    </cfRule>
  </conditionalFormatting>
  <conditionalFormatting sqref="G13">
    <cfRule type="cellIs" dxfId="41" priority="20" stopIfTrue="1" operator="greaterThanOrEqual">
      <formula>0.8</formula>
    </cfRule>
    <cfRule type="cellIs" dxfId="40" priority="21" stopIfTrue="1" operator="between">
      <formula>0.5</formula>
      <formula>0.8</formula>
    </cfRule>
    <cfRule type="cellIs" dxfId="39" priority="22" stopIfTrue="1" operator="lessThan">
      <formula>0.5</formula>
    </cfRule>
  </conditionalFormatting>
  <conditionalFormatting sqref="C18">
    <cfRule type="cellIs" dxfId="38" priority="17" stopIfTrue="1" operator="greaterThanOrEqual">
      <formula>0.8</formula>
    </cfRule>
    <cfRule type="cellIs" dxfId="37" priority="18" stopIfTrue="1" operator="between">
      <formula>0.5</formula>
      <formula>0.8</formula>
    </cfRule>
    <cfRule type="cellIs" dxfId="36" priority="19" stopIfTrue="1" operator="lessThan">
      <formula>0.5</formula>
    </cfRule>
  </conditionalFormatting>
  <conditionalFormatting sqref="E18">
    <cfRule type="cellIs" dxfId="35" priority="14" stopIfTrue="1" operator="greaterThanOrEqual">
      <formula>0.8</formula>
    </cfRule>
    <cfRule type="cellIs" dxfId="34" priority="15" stopIfTrue="1" operator="between">
      <formula>0.5</formula>
      <formula>0.8</formula>
    </cfRule>
    <cfRule type="cellIs" dxfId="33" priority="16" stopIfTrue="1" operator="lessThan">
      <formula>0.5</formula>
    </cfRule>
  </conditionalFormatting>
  <conditionalFormatting sqref="G18">
    <cfRule type="cellIs" dxfId="32" priority="11" stopIfTrue="1" operator="greaterThanOrEqual">
      <formula>0.8</formula>
    </cfRule>
    <cfRule type="cellIs" dxfId="31" priority="12" stopIfTrue="1" operator="between">
      <formula>0.5</formula>
      <formula>0.8</formula>
    </cfRule>
    <cfRule type="cellIs" dxfId="30" priority="13" stopIfTrue="1" operator="lessThan">
      <formula>0.5</formula>
    </cfRule>
  </conditionalFormatting>
  <conditionalFormatting sqref="E23">
    <cfRule type="cellIs" dxfId="29" priority="8" stopIfTrue="1" operator="greaterThanOrEqual">
      <formula>0.8</formula>
    </cfRule>
    <cfRule type="cellIs" dxfId="28" priority="9" stopIfTrue="1" operator="between">
      <formula>0.5</formula>
      <formula>0.8</formula>
    </cfRule>
    <cfRule type="cellIs" dxfId="27" priority="10" stopIfTrue="1" operator="lessThan">
      <formula>0.5</formula>
    </cfRule>
  </conditionalFormatting>
  <conditionalFormatting sqref="G23">
    <cfRule type="cellIs" dxfId="26" priority="5" stopIfTrue="1" operator="greaterThanOrEqual">
      <formula>0.8</formula>
    </cfRule>
    <cfRule type="cellIs" dxfId="25" priority="6" stopIfTrue="1" operator="between">
      <formula>0.5</formula>
      <formula>0.8</formula>
    </cfRule>
    <cfRule type="cellIs" dxfId="24" priority="7" stopIfTrue="1" operator="lessThan">
      <formula>0.5</formula>
    </cfRule>
  </conditionalFormatting>
  <conditionalFormatting sqref="G2">
    <cfRule type="containsText" dxfId="23" priority="1" operator="containsText" text="not">
      <formula>NOT(ISERROR(SEARCH("not",G2)))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1D72-06F1-427E-B36B-E434FA20A944}">
  <sheetPr codeName="Sheet2">
    <tabColor rgb="FFFFFF00"/>
  </sheetPr>
  <dimension ref="B2:Z49"/>
  <sheetViews>
    <sheetView showGridLines="0" zoomScaleNormal="100" workbookViewId="0"/>
  </sheetViews>
  <sheetFormatPr defaultRowHeight="14.5"/>
  <cols>
    <col min="1" max="1" width="9.1796875" style="120"/>
    <col min="2" max="2" width="15.7265625" style="120" hidden="1" customWidth="1"/>
    <col min="3" max="3" width="15.7265625" style="200" hidden="1" customWidth="1"/>
    <col min="4" max="4" width="6.7265625" style="200" hidden="1" customWidth="1"/>
    <col min="5" max="6" width="15.7265625" style="200" hidden="1" customWidth="1"/>
    <col min="7" max="7" width="6.7265625" style="200" hidden="1" customWidth="1"/>
    <col min="8" max="9" width="15.7265625" style="200" hidden="1" customWidth="1"/>
    <col min="10" max="10" width="0" style="120" hidden="1" customWidth="1"/>
    <col min="11" max="12" width="9.1796875" style="120"/>
    <col min="13" max="13" width="9.1796875" style="120" customWidth="1"/>
    <col min="14" max="23" width="9.1796875" style="120"/>
    <col min="24" max="24" width="9.1796875" style="201"/>
    <col min="25" max="256" width="9.1796875" style="120"/>
    <col min="257" max="257" width="7.1796875" style="120" customWidth="1"/>
    <col min="258" max="263" width="9.1796875" style="120" customWidth="1"/>
    <col min="264" max="264" width="7" style="120" customWidth="1"/>
    <col min="265" max="265" width="13.54296875" style="120" bestFit="1" customWidth="1"/>
    <col min="266" max="512" width="9.1796875" style="120"/>
    <col min="513" max="513" width="7.1796875" style="120" customWidth="1"/>
    <col min="514" max="519" width="9.1796875" style="120" customWidth="1"/>
    <col min="520" max="520" width="7" style="120" customWidth="1"/>
    <col min="521" max="521" width="13.54296875" style="120" bestFit="1" customWidth="1"/>
    <col min="522" max="768" width="9.1796875" style="120"/>
    <col min="769" max="769" width="7.1796875" style="120" customWidth="1"/>
    <col min="770" max="775" width="9.1796875" style="120" customWidth="1"/>
    <col min="776" max="776" width="7" style="120" customWidth="1"/>
    <col min="777" max="777" width="13.54296875" style="120" bestFit="1" customWidth="1"/>
    <col min="778" max="1024" width="9.1796875" style="120"/>
    <col min="1025" max="1025" width="7.1796875" style="120" customWidth="1"/>
    <col min="1026" max="1031" width="9.1796875" style="120" customWidth="1"/>
    <col min="1032" max="1032" width="7" style="120" customWidth="1"/>
    <col min="1033" max="1033" width="13.54296875" style="120" bestFit="1" customWidth="1"/>
    <col min="1034" max="1280" width="9.1796875" style="120"/>
    <col min="1281" max="1281" width="7.1796875" style="120" customWidth="1"/>
    <col min="1282" max="1287" width="9.1796875" style="120" customWidth="1"/>
    <col min="1288" max="1288" width="7" style="120" customWidth="1"/>
    <col min="1289" max="1289" width="13.54296875" style="120" bestFit="1" customWidth="1"/>
    <col min="1290" max="1536" width="9.1796875" style="120"/>
    <col min="1537" max="1537" width="7.1796875" style="120" customWidth="1"/>
    <col min="1538" max="1543" width="9.1796875" style="120" customWidth="1"/>
    <col min="1544" max="1544" width="7" style="120" customWidth="1"/>
    <col min="1545" max="1545" width="13.54296875" style="120" bestFit="1" customWidth="1"/>
    <col min="1546" max="1792" width="9.1796875" style="120"/>
    <col min="1793" max="1793" width="7.1796875" style="120" customWidth="1"/>
    <col min="1794" max="1799" width="9.1796875" style="120" customWidth="1"/>
    <col min="1800" max="1800" width="7" style="120" customWidth="1"/>
    <col min="1801" max="1801" width="13.54296875" style="120" bestFit="1" customWidth="1"/>
    <col min="1802" max="2048" width="9.1796875" style="120"/>
    <col min="2049" max="2049" width="7.1796875" style="120" customWidth="1"/>
    <col min="2050" max="2055" width="9.1796875" style="120" customWidth="1"/>
    <col min="2056" max="2056" width="7" style="120" customWidth="1"/>
    <col min="2057" max="2057" width="13.54296875" style="120" bestFit="1" customWidth="1"/>
    <col min="2058" max="2304" width="9.1796875" style="120"/>
    <col min="2305" max="2305" width="7.1796875" style="120" customWidth="1"/>
    <col min="2306" max="2311" width="9.1796875" style="120" customWidth="1"/>
    <col min="2312" max="2312" width="7" style="120" customWidth="1"/>
    <col min="2313" max="2313" width="13.54296875" style="120" bestFit="1" customWidth="1"/>
    <col min="2314" max="2560" width="9.1796875" style="120"/>
    <col min="2561" max="2561" width="7.1796875" style="120" customWidth="1"/>
    <col min="2562" max="2567" width="9.1796875" style="120" customWidth="1"/>
    <col min="2568" max="2568" width="7" style="120" customWidth="1"/>
    <col min="2569" max="2569" width="13.54296875" style="120" bestFit="1" customWidth="1"/>
    <col min="2570" max="2816" width="9.1796875" style="120"/>
    <col min="2817" max="2817" width="7.1796875" style="120" customWidth="1"/>
    <col min="2818" max="2823" width="9.1796875" style="120" customWidth="1"/>
    <col min="2824" max="2824" width="7" style="120" customWidth="1"/>
    <col min="2825" max="2825" width="13.54296875" style="120" bestFit="1" customWidth="1"/>
    <col min="2826" max="3072" width="9.1796875" style="120"/>
    <col min="3073" max="3073" width="7.1796875" style="120" customWidth="1"/>
    <col min="3074" max="3079" width="9.1796875" style="120" customWidth="1"/>
    <col min="3080" max="3080" width="7" style="120" customWidth="1"/>
    <col min="3081" max="3081" width="13.54296875" style="120" bestFit="1" customWidth="1"/>
    <col min="3082" max="3328" width="9.1796875" style="120"/>
    <col min="3329" max="3329" width="7.1796875" style="120" customWidth="1"/>
    <col min="3330" max="3335" width="9.1796875" style="120" customWidth="1"/>
    <col min="3336" max="3336" width="7" style="120" customWidth="1"/>
    <col min="3337" max="3337" width="13.54296875" style="120" bestFit="1" customWidth="1"/>
    <col min="3338" max="3584" width="9.1796875" style="120"/>
    <col min="3585" max="3585" width="7.1796875" style="120" customWidth="1"/>
    <col min="3586" max="3591" width="9.1796875" style="120" customWidth="1"/>
    <col min="3592" max="3592" width="7" style="120" customWidth="1"/>
    <col min="3593" max="3593" width="13.54296875" style="120" bestFit="1" customWidth="1"/>
    <col min="3594" max="3840" width="9.1796875" style="120"/>
    <col min="3841" max="3841" width="7.1796875" style="120" customWidth="1"/>
    <col min="3842" max="3847" width="9.1796875" style="120" customWidth="1"/>
    <col min="3848" max="3848" width="7" style="120" customWidth="1"/>
    <col min="3849" max="3849" width="13.54296875" style="120" bestFit="1" customWidth="1"/>
    <col min="3850" max="4096" width="9.1796875" style="120"/>
    <col min="4097" max="4097" width="7.1796875" style="120" customWidth="1"/>
    <col min="4098" max="4103" width="9.1796875" style="120" customWidth="1"/>
    <col min="4104" max="4104" width="7" style="120" customWidth="1"/>
    <col min="4105" max="4105" width="13.54296875" style="120" bestFit="1" customWidth="1"/>
    <col min="4106" max="4352" width="9.1796875" style="120"/>
    <col min="4353" max="4353" width="7.1796875" style="120" customWidth="1"/>
    <col min="4354" max="4359" width="9.1796875" style="120" customWidth="1"/>
    <col min="4360" max="4360" width="7" style="120" customWidth="1"/>
    <col min="4361" max="4361" width="13.54296875" style="120" bestFit="1" customWidth="1"/>
    <col min="4362" max="4608" width="9.1796875" style="120"/>
    <col min="4609" max="4609" width="7.1796875" style="120" customWidth="1"/>
    <col min="4610" max="4615" width="9.1796875" style="120" customWidth="1"/>
    <col min="4616" max="4616" width="7" style="120" customWidth="1"/>
    <col min="4617" max="4617" width="13.54296875" style="120" bestFit="1" customWidth="1"/>
    <col min="4618" max="4864" width="9.1796875" style="120"/>
    <col min="4865" max="4865" width="7.1796875" style="120" customWidth="1"/>
    <col min="4866" max="4871" width="9.1796875" style="120" customWidth="1"/>
    <col min="4872" max="4872" width="7" style="120" customWidth="1"/>
    <col min="4873" max="4873" width="13.54296875" style="120" bestFit="1" customWidth="1"/>
    <col min="4874" max="5120" width="9.1796875" style="120"/>
    <col min="5121" max="5121" width="7.1796875" style="120" customWidth="1"/>
    <col min="5122" max="5127" width="9.1796875" style="120" customWidth="1"/>
    <col min="5128" max="5128" width="7" style="120" customWidth="1"/>
    <col min="5129" max="5129" width="13.54296875" style="120" bestFit="1" customWidth="1"/>
    <col min="5130" max="5376" width="9.1796875" style="120"/>
    <col min="5377" max="5377" width="7.1796875" style="120" customWidth="1"/>
    <col min="5378" max="5383" width="9.1796875" style="120" customWidth="1"/>
    <col min="5384" max="5384" width="7" style="120" customWidth="1"/>
    <col min="5385" max="5385" width="13.54296875" style="120" bestFit="1" customWidth="1"/>
    <col min="5386" max="5632" width="9.1796875" style="120"/>
    <col min="5633" max="5633" width="7.1796875" style="120" customWidth="1"/>
    <col min="5634" max="5639" width="9.1796875" style="120" customWidth="1"/>
    <col min="5640" max="5640" width="7" style="120" customWidth="1"/>
    <col min="5641" max="5641" width="13.54296875" style="120" bestFit="1" customWidth="1"/>
    <col min="5642" max="5888" width="9.1796875" style="120"/>
    <col min="5889" max="5889" width="7.1796875" style="120" customWidth="1"/>
    <col min="5890" max="5895" width="9.1796875" style="120" customWidth="1"/>
    <col min="5896" max="5896" width="7" style="120" customWidth="1"/>
    <col min="5897" max="5897" width="13.54296875" style="120" bestFit="1" customWidth="1"/>
    <col min="5898" max="6144" width="9.1796875" style="120"/>
    <col min="6145" max="6145" width="7.1796875" style="120" customWidth="1"/>
    <col min="6146" max="6151" width="9.1796875" style="120" customWidth="1"/>
    <col min="6152" max="6152" width="7" style="120" customWidth="1"/>
    <col min="6153" max="6153" width="13.54296875" style="120" bestFit="1" customWidth="1"/>
    <col min="6154" max="6400" width="9.1796875" style="120"/>
    <col min="6401" max="6401" width="7.1796875" style="120" customWidth="1"/>
    <col min="6402" max="6407" width="9.1796875" style="120" customWidth="1"/>
    <col min="6408" max="6408" width="7" style="120" customWidth="1"/>
    <col min="6409" max="6409" width="13.54296875" style="120" bestFit="1" customWidth="1"/>
    <col min="6410" max="6656" width="9.1796875" style="120"/>
    <col min="6657" max="6657" width="7.1796875" style="120" customWidth="1"/>
    <col min="6658" max="6663" width="9.1796875" style="120" customWidth="1"/>
    <col min="6664" max="6664" width="7" style="120" customWidth="1"/>
    <col min="6665" max="6665" width="13.54296875" style="120" bestFit="1" customWidth="1"/>
    <col min="6666" max="6912" width="9.1796875" style="120"/>
    <col min="6913" max="6913" width="7.1796875" style="120" customWidth="1"/>
    <col min="6914" max="6919" width="9.1796875" style="120" customWidth="1"/>
    <col min="6920" max="6920" width="7" style="120" customWidth="1"/>
    <col min="6921" max="6921" width="13.54296875" style="120" bestFit="1" customWidth="1"/>
    <col min="6922" max="7168" width="9.1796875" style="120"/>
    <col min="7169" max="7169" width="7.1796875" style="120" customWidth="1"/>
    <col min="7170" max="7175" width="9.1796875" style="120" customWidth="1"/>
    <col min="7176" max="7176" width="7" style="120" customWidth="1"/>
    <col min="7177" max="7177" width="13.54296875" style="120" bestFit="1" customWidth="1"/>
    <col min="7178" max="7424" width="9.1796875" style="120"/>
    <col min="7425" max="7425" width="7.1796875" style="120" customWidth="1"/>
    <col min="7426" max="7431" width="9.1796875" style="120" customWidth="1"/>
    <col min="7432" max="7432" width="7" style="120" customWidth="1"/>
    <col min="7433" max="7433" width="13.54296875" style="120" bestFit="1" customWidth="1"/>
    <col min="7434" max="7680" width="9.1796875" style="120"/>
    <col min="7681" max="7681" width="7.1796875" style="120" customWidth="1"/>
    <col min="7682" max="7687" width="9.1796875" style="120" customWidth="1"/>
    <col min="7688" max="7688" width="7" style="120" customWidth="1"/>
    <col min="7689" max="7689" width="13.54296875" style="120" bestFit="1" customWidth="1"/>
    <col min="7690" max="7936" width="9.1796875" style="120"/>
    <col min="7937" max="7937" width="7.1796875" style="120" customWidth="1"/>
    <col min="7938" max="7943" width="9.1796875" style="120" customWidth="1"/>
    <col min="7944" max="7944" width="7" style="120" customWidth="1"/>
    <col min="7945" max="7945" width="13.54296875" style="120" bestFit="1" customWidth="1"/>
    <col min="7946" max="8192" width="9.1796875" style="120"/>
    <col min="8193" max="8193" width="7.1796875" style="120" customWidth="1"/>
    <col min="8194" max="8199" width="9.1796875" style="120" customWidth="1"/>
    <col min="8200" max="8200" width="7" style="120" customWidth="1"/>
    <col min="8201" max="8201" width="13.54296875" style="120" bestFit="1" customWidth="1"/>
    <col min="8202" max="8448" width="9.1796875" style="120"/>
    <col min="8449" max="8449" width="7.1796875" style="120" customWidth="1"/>
    <col min="8450" max="8455" width="9.1796875" style="120" customWidth="1"/>
    <col min="8456" max="8456" width="7" style="120" customWidth="1"/>
    <col min="8457" max="8457" width="13.54296875" style="120" bestFit="1" customWidth="1"/>
    <col min="8458" max="8704" width="9.1796875" style="120"/>
    <col min="8705" max="8705" width="7.1796875" style="120" customWidth="1"/>
    <col min="8706" max="8711" width="9.1796875" style="120" customWidth="1"/>
    <col min="8712" max="8712" width="7" style="120" customWidth="1"/>
    <col min="8713" max="8713" width="13.54296875" style="120" bestFit="1" customWidth="1"/>
    <col min="8714" max="8960" width="9.1796875" style="120"/>
    <col min="8961" max="8961" width="7.1796875" style="120" customWidth="1"/>
    <col min="8962" max="8967" width="9.1796875" style="120" customWidth="1"/>
    <col min="8968" max="8968" width="7" style="120" customWidth="1"/>
    <col min="8969" max="8969" width="13.54296875" style="120" bestFit="1" customWidth="1"/>
    <col min="8970" max="9216" width="9.1796875" style="120"/>
    <col min="9217" max="9217" width="7.1796875" style="120" customWidth="1"/>
    <col min="9218" max="9223" width="9.1796875" style="120" customWidth="1"/>
    <col min="9224" max="9224" width="7" style="120" customWidth="1"/>
    <col min="9225" max="9225" width="13.54296875" style="120" bestFit="1" customWidth="1"/>
    <col min="9226" max="9472" width="9.1796875" style="120"/>
    <col min="9473" max="9473" width="7.1796875" style="120" customWidth="1"/>
    <col min="9474" max="9479" width="9.1796875" style="120" customWidth="1"/>
    <col min="9480" max="9480" width="7" style="120" customWidth="1"/>
    <col min="9481" max="9481" width="13.54296875" style="120" bestFit="1" customWidth="1"/>
    <col min="9482" max="9728" width="9.1796875" style="120"/>
    <col min="9729" max="9729" width="7.1796875" style="120" customWidth="1"/>
    <col min="9730" max="9735" width="9.1796875" style="120" customWidth="1"/>
    <col min="9736" max="9736" width="7" style="120" customWidth="1"/>
    <col min="9737" max="9737" width="13.54296875" style="120" bestFit="1" customWidth="1"/>
    <col min="9738" max="9984" width="9.1796875" style="120"/>
    <col min="9985" max="9985" width="7.1796875" style="120" customWidth="1"/>
    <col min="9986" max="9991" width="9.1796875" style="120" customWidth="1"/>
    <col min="9992" max="9992" width="7" style="120" customWidth="1"/>
    <col min="9993" max="9993" width="13.54296875" style="120" bestFit="1" customWidth="1"/>
    <col min="9994" max="10240" width="9.1796875" style="120"/>
    <col min="10241" max="10241" width="7.1796875" style="120" customWidth="1"/>
    <col min="10242" max="10247" width="9.1796875" style="120" customWidth="1"/>
    <col min="10248" max="10248" width="7" style="120" customWidth="1"/>
    <col min="10249" max="10249" width="13.54296875" style="120" bestFit="1" customWidth="1"/>
    <col min="10250" max="10496" width="9.1796875" style="120"/>
    <col min="10497" max="10497" width="7.1796875" style="120" customWidth="1"/>
    <col min="10498" max="10503" width="9.1796875" style="120" customWidth="1"/>
    <col min="10504" max="10504" width="7" style="120" customWidth="1"/>
    <col min="10505" max="10505" width="13.54296875" style="120" bestFit="1" customWidth="1"/>
    <col min="10506" max="10752" width="9.1796875" style="120"/>
    <col min="10753" max="10753" width="7.1796875" style="120" customWidth="1"/>
    <col min="10754" max="10759" width="9.1796875" style="120" customWidth="1"/>
    <col min="10760" max="10760" width="7" style="120" customWidth="1"/>
    <col min="10761" max="10761" width="13.54296875" style="120" bestFit="1" customWidth="1"/>
    <col min="10762" max="11008" width="9.1796875" style="120"/>
    <col min="11009" max="11009" width="7.1796875" style="120" customWidth="1"/>
    <col min="11010" max="11015" width="9.1796875" style="120" customWidth="1"/>
    <col min="11016" max="11016" width="7" style="120" customWidth="1"/>
    <col min="11017" max="11017" width="13.54296875" style="120" bestFit="1" customWidth="1"/>
    <col min="11018" max="11264" width="9.1796875" style="120"/>
    <col min="11265" max="11265" width="7.1796875" style="120" customWidth="1"/>
    <col min="11266" max="11271" width="9.1796875" style="120" customWidth="1"/>
    <col min="11272" max="11272" width="7" style="120" customWidth="1"/>
    <col min="11273" max="11273" width="13.54296875" style="120" bestFit="1" customWidth="1"/>
    <col min="11274" max="11520" width="9.1796875" style="120"/>
    <col min="11521" max="11521" width="7.1796875" style="120" customWidth="1"/>
    <col min="11522" max="11527" width="9.1796875" style="120" customWidth="1"/>
    <col min="11528" max="11528" width="7" style="120" customWidth="1"/>
    <col min="11529" max="11529" width="13.54296875" style="120" bestFit="1" customWidth="1"/>
    <col min="11530" max="11776" width="9.1796875" style="120"/>
    <col min="11777" max="11777" width="7.1796875" style="120" customWidth="1"/>
    <col min="11778" max="11783" width="9.1796875" style="120" customWidth="1"/>
    <col min="11784" max="11784" width="7" style="120" customWidth="1"/>
    <col min="11785" max="11785" width="13.54296875" style="120" bestFit="1" customWidth="1"/>
    <col min="11786" max="12032" width="9.1796875" style="120"/>
    <col min="12033" max="12033" width="7.1796875" style="120" customWidth="1"/>
    <col min="12034" max="12039" width="9.1796875" style="120" customWidth="1"/>
    <col min="12040" max="12040" width="7" style="120" customWidth="1"/>
    <col min="12041" max="12041" width="13.54296875" style="120" bestFit="1" customWidth="1"/>
    <col min="12042" max="12288" width="9.1796875" style="120"/>
    <col min="12289" max="12289" width="7.1796875" style="120" customWidth="1"/>
    <col min="12290" max="12295" width="9.1796875" style="120" customWidth="1"/>
    <col min="12296" max="12296" width="7" style="120" customWidth="1"/>
    <col min="12297" max="12297" width="13.54296875" style="120" bestFit="1" customWidth="1"/>
    <col min="12298" max="12544" width="9.1796875" style="120"/>
    <col min="12545" max="12545" width="7.1796875" style="120" customWidth="1"/>
    <col min="12546" max="12551" width="9.1796875" style="120" customWidth="1"/>
    <col min="12552" max="12552" width="7" style="120" customWidth="1"/>
    <col min="12553" max="12553" width="13.54296875" style="120" bestFit="1" customWidth="1"/>
    <col min="12554" max="12800" width="9.1796875" style="120"/>
    <col min="12801" max="12801" width="7.1796875" style="120" customWidth="1"/>
    <col min="12802" max="12807" width="9.1796875" style="120" customWidth="1"/>
    <col min="12808" max="12808" width="7" style="120" customWidth="1"/>
    <col min="12809" max="12809" width="13.54296875" style="120" bestFit="1" customWidth="1"/>
    <col min="12810" max="13056" width="9.1796875" style="120"/>
    <col min="13057" max="13057" width="7.1796875" style="120" customWidth="1"/>
    <col min="13058" max="13063" width="9.1796875" style="120" customWidth="1"/>
    <col min="13064" max="13064" width="7" style="120" customWidth="1"/>
    <col min="13065" max="13065" width="13.54296875" style="120" bestFit="1" customWidth="1"/>
    <col min="13066" max="13312" width="9.1796875" style="120"/>
    <col min="13313" max="13313" width="7.1796875" style="120" customWidth="1"/>
    <col min="13314" max="13319" width="9.1796875" style="120" customWidth="1"/>
    <col min="13320" max="13320" width="7" style="120" customWidth="1"/>
    <col min="13321" max="13321" width="13.54296875" style="120" bestFit="1" customWidth="1"/>
    <col min="13322" max="13568" width="9.1796875" style="120"/>
    <col min="13569" max="13569" width="7.1796875" style="120" customWidth="1"/>
    <col min="13570" max="13575" width="9.1796875" style="120" customWidth="1"/>
    <col min="13576" max="13576" width="7" style="120" customWidth="1"/>
    <col min="13577" max="13577" width="13.54296875" style="120" bestFit="1" customWidth="1"/>
    <col min="13578" max="13824" width="9.1796875" style="120"/>
    <col min="13825" max="13825" width="7.1796875" style="120" customWidth="1"/>
    <col min="13826" max="13831" width="9.1796875" style="120" customWidth="1"/>
    <col min="13832" max="13832" width="7" style="120" customWidth="1"/>
    <col min="13833" max="13833" width="13.54296875" style="120" bestFit="1" customWidth="1"/>
    <col min="13834" max="14080" width="9.1796875" style="120"/>
    <col min="14081" max="14081" width="7.1796875" style="120" customWidth="1"/>
    <col min="14082" max="14087" width="9.1796875" style="120" customWidth="1"/>
    <col min="14088" max="14088" width="7" style="120" customWidth="1"/>
    <col min="14089" max="14089" width="13.54296875" style="120" bestFit="1" customWidth="1"/>
    <col min="14090" max="14336" width="9.1796875" style="120"/>
    <col min="14337" max="14337" width="7.1796875" style="120" customWidth="1"/>
    <col min="14338" max="14343" width="9.1796875" style="120" customWidth="1"/>
    <col min="14344" max="14344" width="7" style="120" customWidth="1"/>
    <col min="14345" max="14345" width="13.54296875" style="120" bestFit="1" customWidth="1"/>
    <col min="14346" max="14592" width="9.1796875" style="120"/>
    <col min="14593" max="14593" width="7.1796875" style="120" customWidth="1"/>
    <col min="14594" max="14599" width="9.1796875" style="120" customWidth="1"/>
    <col min="14600" max="14600" width="7" style="120" customWidth="1"/>
    <col min="14601" max="14601" width="13.54296875" style="120" bestFit="1" customWidth="1"/>
    <col min="14602" max="14848" width="9.1796875" style="120"/>
    <col min="14849" max="14849" width="7.1796875" style="120" customWidth="1"/>
    <col min="14850" max="14855" width="9.1796875" style="120" customWidth="1"/>
    <col min="14856" max="14856" width="7" style="120" customWidth="1"/>
    <col min="14857" max="14857" width="13.54296875" style="120" bestFit="1" customWidth="1"/>
    <col min="14858" max="15104" width="9.1796875" style="120"/>
    <col min="15105" max="15105" width="7.1796875" style="120" customWidth="1"/>
    <col min="15106" max="15111" width="9.1796875" style="120" customWidth="1"/>
    <col min="15112" max="15112" width="7" style="120" customWidth="1"/>
    <col min="15113" max="15113" width="13.54296875" style="120" bestFit="1" customWidth="1"/>
    <col min="15114" max="15360" width="9.1796875" style="120"/>
    <col min="15361" max="15361" width="7.1796875" style="120" customWidth="1"/>
    <col min="15362" max="15367" width="9.1796875" style="120" customWidth="1"/>
    <col min="15368" max="15368" width="7" style="120" customWidth="1"/>
    <col min="15369" max="15369" width="13.54296875" style="120" bestFit="1" customWidth="1"/>
    <col min="15370" max="15616" width="9.1796875" style="120"/>
    <col min="15617" max="15617" width="7.1796875" style="120" customWidth="1"/>
    <col min="15618" max="15623" width="9.1796875" style="120" customWidth="1"/>
    <col min="15624" max="15624" width="7" style="120" customWidth="1"/>
    <col min="15625" max="15625" width="13.54296875" style="120" bestFit="1" customWidth="1"/>
    <col min="15626" max="15872" width="9.1796875" style="120"/>
    <col min="15873" max="15873" width="7.1796875" style="120" customWidth="1"/>
    <col min="15874" max="15879" width="9.1796875" style="120" customWidth="1"/>
    <col min="15880" max="15880" width="7" style="120" customWidth="1"/>
    <col min="15881" max="15881" width="13.54296875" style="120" bestFit="1" customWidth="1"/>
    <col min="15882" max="16128" width="9.1796875" style="120"/>
    <col min="16129" max="16129" width="7.1796875" style="120" customWidth="1"/>
    <col min="16130" max="16135" width="9.1796875" style="120" customWidth="1"/>
    <col min="16136" max="16136" width="7" style="120" customWidth="1"/>
    <col min="16137" max="16137" width="13.54296875" style="120" bestFit="1" customWidth="1"/>
    <col min="16138" max="16384" width="9.1796875" style="120"/>
  </cols>
  <sheetData>
    <row r="2" spans="2:26" ht="23.5">
      <c r="L2" s="237"/>
      <c r="M2" s="238"/>
      <c r="N2" s="238"/>
      <c r="O2" s="255"/>
      <c r="P2" s="255"/>
      <c r="Q2" s="255"/>
      <c r="R2" s="255"/>
    </row>
    <row r="3" spans="2:26" ht="23.5">
      <c r="B3" s="201" t="str">
        <f>Assessment!B5</f>
        <v>Pathway 1  STAFFING</v>
      </c>
      <c r="E3" s="120"/>
      <c r="H3" s="120"/>
      <c r="L3" s="254" t="s">
        <v>680</v>
      </c>
      <c r="M3" s="238"/>
      <c r="N3" s="238"/>
      <c r="O3" s="255"/>
      <c r="P3" s="255"/>
      <c r="Q3" s="255"/>
      <c r="R3" s="255"/>
      <c r="X3" s="119" t="str">
        <f>'DB1'!H2</f>
        <v>Assessment completed</v>
      </c>
    </row>
    <row r="4" spans="2:26">
      <c r="B4" s="201"/>
      <c r="E4" s="120"/>
      <c r="H4" s="120"/>
      <c r="L4" s="50"/>
      <c r="M4" s="50"/>
      <c r="N4" s="50"/>
    </row>
    <row r="5" spans="2:26" s="201" customFormat="1" ht="15.5">
      <c r="B5" s="202" t="str">
        <f>Assessment!G15</f>
        <v>Recruitment Process</v>
      </c>
      <c r="C5" s="203"/>
      <c r="D5" s="203"/>
      <c r="E5" s="201" t="str">
        <f>Assessment!G26</f>
        <v>Pool of SC Workers</v>
      </c>
      <c r="F5" s="203"/>
      <c r="G5" s="203"/>
      <c r="H5" s="201" t="str">
        <f>Assessment!G37</f>
        <v>Budget for SC Staff</v>
      </c>
      <c r="I5" s="203"/>
      <c r="M5" s="204" t="str">
        <f>C12</f>
        <v>50%</v>
      </c>
      <c r="N5" s="205"/>
      <c r="O5" s="205"/>
      <c r="P5" s="205"/>
      <c r="Q5" s="204" t="str">
        <f>F12</f>
        <v>50%</v>
      </c>
      <c r="R5" s="205"/>
      <c r="S5" s="205"/>
      <c r="T5" s="205"/>
      <c r="U5" s="204" t="str">
        <f>I12</f>
        <v>50%</v>
      </c>
    </row>
    <row r="6" spans="2:26">
      <c r="E6" s="120"/>
      <c r="H6" s="120"/>
    </row>
    <row r="7" spans="2:26">
      <c r="B7" s="206" t="s">
        <v>87</v>
      </c>
      <c r="C7" s="200" t="s">
        <v>88</v>
      </c>
      <c r="E7" s="206" t="s">
        <v>89</v>
      </c>
      <c r="F7" s="200" t="s">
        <v>90</v>
      </c>
      <c r="H7" s="206" t="s">
        <v>91</v>
      </c>
      <c r="I7" s="200" t="s">
        <v>92</v>
      </c>
    </row>
    <row r="8" spans="2:26">
      <c r="B8" s="206">
        <v>40</v>
      </c>
      <c r="C8" s="200">
        <f>Assessment!H15*100</f>
        <v>50</v>
      </c>
      <c r="E8" s="206">
        <v>40</v>
      </c>
      <c r="F8" s="200">
        <f>Assessment!H26*100</f>
        <v>50</v>
      </c>
      <c r="H8" s="206">
        <v>40</v>
      </c>
      <c r="I8" s="200">
        <f>Assessment!H37*100</f>
        <v>50</v>
      </c>
      <c r="X8" s="343" t="s">
        <v>93</v>
      </c>
      <c r="Y8" s="344"/>
      <c r="Z8" s="344"/>
    </row>
    <row r="9" spans="2:26">
      <c r="B9" s="206">
        <v>20</v>
      </c>
      <c r="C9" s="200">
        <v>1</v>
      </c>
      <c r="E9" s="206">
        <v>20</v>
      </c>
      <c r="F9" s="200">
        <v>1</v>
      </c>
      <c r="H9" s="206">
        <v>20</v>
      </c>
      <c r="I9" s="200">
        <v>1</v>
      </c>
      <c r="X9" s="344"/>
      <c r="Y9" s="344"/>
      <c r="Z9" s="344"/>
    </row>
    <row r="10" spans="2:26">
      <c r="B10" s="206">
        <v>40</v>
      </c>
      <c r="C10" s="200">
        <f>200-C8-C9</f>
        <v>149</v>
      </c>
      <c r="E10" s="206">
        <v>40</v>
      </c>
      <c r="F10" s="200">
        <f>200-F8-F9</f>
        <v>149</v>
      </c>
      <c r="H10" s="206">
        <v>40</v>
      </c>
      <c r="I10" s="200">
        <f>200-I8-I9</f>
        <v>149</v>
      </c>
      <c r="X10" s="344"/>
      <c r="Y10" s="344"/>
      <c r="Z10" s="344"/>
    </row>
    <row r="11" spans="2:26">
      <c r="B11" s="206">
        <v>100</v>
      </c>
      <c r="E11" s="206">
        <v>100</v>
      </c>
      <c r="H11" s="206">
        <v>100</v>
      </c>
    </row>
    <row r="12" spans="2:26">
      <c r="B12" s="206"/>
      <c r="C12" s="200" t="str">
        <f>C8 &amp; "%"</f>
        <v>50%</v>
      </c>
      <c r="E12" s="206"/>
      <c r="F12" s="200" t="str">
        <f>F8 &amp; "%"</f>
        <v>50%</v>
      </c>
      <c r="H12" s="206"/>
      <c r="I12" s="200" t="str">
        <f>I8 &amp; "%"</f>
        <v>50%</v>
      </c>
    </row>
    <row r="13" spans="2:26" s="201" customFormat="1" ht="15.5">
      <c r="C13" s="203"/>
      <c r="D13" s="203"/>
      <c r="E13" s="203"/>
      <c r="F13" s="203"/>
      <c r="G13" s="203"/>
      <c r="H13" s="203"/>
      <c r="I13" s="203"/>
      <c r="M13" s="204" t="str">
        <f>B5</f>
        <v>Recruitment Process</v>
      </c>
      <c r="Q13" s="205" t="str">
        <f>E5</f>
        <v>Pool of SC Workers</v>
      </c>
      <c r="U13" s="205" t="str">
        <f>H5</f>
        <v>Budget for SC Staff</v>
      </c>
    </row>
    <row r="15" spans="2:26">
      <c r="C15" s="120"/>
    </row>
    <row r="16" spans="2:26">
      <c r="B16" s="201" t="str">
        <f>Assessment!B38</f>
        <v>Pathway 2  SKILLS</v>
      </c>
      <c r="E16" s="120"/>
      <c r="H16" s="120"/>
    </row>
    <row r="17" spans="2:26" s="201" customFormat="1" ht="15.5">
      <c r="B17" s="202" t="str">
        <f>Assessment!G48</f>
        <v>SC Competencies</v>
      </c>
      <c r="C17" s="203"/>
      <c r="D17" s="203"/>
      <c r="E17" s="201" t="str">
        <f>Assessment!G59</f>
        <v>Leadership Skills</v>
      </c>
      <c r="F17" s="203"/>
      <c r="G17" s="203"/>
      <c r="H17" s="201" t="str">
        <f>Assessment!G70</f>
        <v>Understanding SC Responsibilities</v>
      </c>
      <c r="I17" s="203"/>
      <c r="M17" s="204" t="str">
        <f>C24</f>
        <v>50%</v>
      </c>
      <c r="N17" s="205"/>
      <c r="O17" s="205"/>
      <c r="P17" s="205"/>
      <c r="Q17" s="204" t="str">
        <f>F24</f>
        <v>50%</v>
      </c>
      <c r="R17" s="205"/>
      <c r="S17" s="205"/>
      <c r="T17" s="205"/>
      <c r="U17" s="204" t="str">
        <f>I24</f>
        <v>50%</v>
      </c>
    </row>
    <row r="18" spans="2:26">
      <c r="E18" s="120"/>
      <c r="H18" s="120"/>
    </row>
    <row r="19" spans="2:26">
      <c r="B19" s="206" t="s">
        <v>94</v>
      </c>
      <c r="C19" s="200" t="s">
        <v>95</v>
      </c>
      <c r="E19" s="206" t="s">
        <v>96</v>
      </c>
      <c r="F19" s="200" t="s">
        <v>97</v>
      </c>
      <c r="H19" s="206" t="s">
        <v>98</v>
      </c>
      <c r="I19" s="200" t="s">
        <v>99</v>
      </c>
    </row>
    <row r="20" spans="2:26">
      <c r="B20" s="206">
        <v>40</v>
      </c>
      <c r="C20" s="200">
        <f>Assessment!H48*100</f>
        <v>50</v>
      </c>
      <c r="E20" s="206">
        <v>40</v>
      </c>
      <c r="F20" s="200">
        <f>Assessment!H59*100</f>
        <v>50</v>
      </c>
      <c r="H20" s="206">
        <v>40</v>
      </c>
      <c r="I20" s="200">
        <f>Assessment!H70*100</f>
        <v>50</v>
      </c>
      <c r="X20" s="343" t="s">
        <v>112</v>
      </c>
      <c r="Y20" s="344"/>
      <c r="Z20" s="344"/>
    </row>
    <row r="21" spans="2:26">
      <c r="B21" s="206">
        <v>20</v>
      </c>
      <c r="C21" s="200">
        <v>1</v>
      </c>
      <c r="E21" s="206">
        <v>20</v>
      </c>
      <c r="F21" s="200">
        <v>1</v>
      </c>
      <c r="H21" s="206">
        <v>20</v>
      </c>
      <c r="I21" s="200">
        <v>1</v>
      </c>
      <c r="X21" s="344"/>
      <c r="Y21" s="344"/>
      <c r="Z21" s="344"/>
    </row>
    <row r="22" spans="2:26">
      <c r="B22" s="206">
        <v>40</v>
      </c>
      <c r="C22" s="200">
        <f>200-C20-C21</f>
        <v>149</v>
      </c>
      <c r="E22" s="206">
        <v>40</v>
      </c>
      <c r="F22" s="200">
        <f>200-F20-F21</f>
        <v>149</v>
      </c>
      <c r="H22" s="206">
        <v>40</v>
      </c>
      <c r="I22" s="200">
        <f>200-I20-I21</f>
        <v>149</v>
      </c>
      <c r="X22" s="344"/>
      <c r="Y22" s="344"/>
      <c r="Z22" s="344"/>
    </row>
    <row r="23" spans="2:26">
      <c r="B23" s="206">
        <v>100</v>
      </c>
      <c r="E23" s="206">
        <v>100</v>
      </c>
      <c r="H23" s="206">
        <v>100</v>
      </c>
    </row>
    <row r="24" spans="2:26">
      <c r="B24" s="206"/>
      <c r="C24" s="200" t="str">
        <f>C20 &amp; "%"</f>
        <v>50%</v>
      </c>
      <c r="E24" s="206"/>
      <c r="F24" s="200" t="str">
        <f>F20 &amp; "%"</f>
        <v>50%</v>
      </c>
      <c r="H24" s="206"/>
      <c r="I24" s="200" t="str">
        <f>I20 &amp; "%"</f>
        <v>50%</v>
      </c>
    </row>
    <row r="25" spans="2:26" s="201" customFormat="1" ht="15.5">
      <c r="C25" s="203"/>
      <c r="D25" s="203"/>
      <c r="E25" s="203"/>
      <c r="F25" s="203"/>
      <c r="G25" s="203"/>
      <c r="H25" s="203"/>
      <c r="I25" s="203"/>
      <c r="M25" s="204" t="str">
        <f>B17</f>
        <v>SC Competencies</v>
      </c>
      <c r="Q25" s="205" t="str">
        <f>E17</f>
        <v>Leadership Skills</v>
      </c>
      <c r="U25" s="205" t="str">
        <f>H17</f>
        <v>Understanding SC Responsibilities</v>
      </c>
    </row>
    <row r="28" spans="2:26">
      <c r="B28" s="201" t="str">
        <f>Assessment!B71</f>
        <v>Pathway 3  WORKING CONDITIONS</v>
      </c>
      <c r="E28" s="120"/>
      <c r="H28" s="120"/>
    </row>
    <row r="29" spans="2:26" s="201" customFormat="1" ht="15.5">
      <c r="B29" s="202" t="str">
        <f>Assessment!G81</f>
        <v>Social &amp; Emotional Environment</v>
      </c>
      <c r="C29" s="203"/>
      <c r="D29" s="203"/>
      <c r="E29" s="201" t="str">
        <f>Assessment!G92</f>
        <v>Physical Environment</v>
      </c>
      <c r="F29" s="203"/>
      <c r="G29" s="203"/>
      <c r="H29" s="201" t="str">
        <f>Assessment!G103</f>
        <v>Tools &amp; Equipment</v>
      </c>
      <c r="I29" s="203"/>
      <c r="M29" s="204" t="str">
        <f>C36</f>
        <v>50%</v>
      </c>
      <c r="N29" s="205"/>
      <c r="O29" s="205"/>
      <c r="P29" s="205"/>
      <c r="Q29" s="204" t="str">
        <f>F36</f>
        <v>50%</v>
      </c>
      <c r="R29" s="205"/>
      <c r="S29" s="205"/>
      <c r="T29" s="205"/>
      <c r="U29" s="204" t="str">
        <f>I36</f>
        <v>50%</v>
      </c>
    </row>
    <row r="30" spans="2:26">
      <c r="E30" s="120"/>
      <c r="H30" s="120"/>
    </row>
    <row r="31" spans="2:26">
      <c r="B31" s="206" t="s">
        <v>100</v>
      </c>
      <c r="C31" s="200" t="s">
        <v>101</v>
      </c>
      <c r="E31" s="206" t="s">
        <v>102</v>
      </c>
      <c r="F31" s="200" t="s">
        <v>103</v>
      </c>
      <c r="H31" s="206" t="s">
        <v>104</v>
      </c>
      <c r="I31" s="200" t="s">
        <v>105</v>
      </c>
    </row>
    <row r="32" spans="2:26">
      <c r="B32" s="206">
        <v>40</v>
      </c>
      <c r="C32" s="200">
        <f>Assessment!H81*100</f>
        <v>50</v>
      </c>
      <c r="E32" s="206">
        <v>40</v>
      </c>
      <c r="F32" s="200">
        <f>Assessment!H92*100</f>
        <v>50</v>
      </c>
      <c r="H32" s="206">
        <v>40</v>
      </c>
      <c r="I32" s="200">
        <f>Assessment!H103*100</f>
        <v>50</v>
      </c>
      <c r="X32" s="345" t="s">
        <v>113</v>
      </c>
      <c r="Y32" s="344"/>
      <c r="Z32" s="344"/>
    </row>
    <row r="33" spans="2:26">
      <c r="B33" s="206">
        <v>20</v>
      </c>
      <c r="C33" s="200">
        <v>1</v>
      </c>
      <c r="E33" s="206">
        <v>20</v>
      </c>
      <c r="F33" s="200">
        <v>1</v>
      </c>
      <c r="H33" s="206">
        <v>20</v>
      </c>
      <c r="I33" s="200">
        <v>1</v>
      </c>
      <c r="X33" s="344"/>
      <c r="Y33" s="344"/>
      <c r="Z33" s="344"/>
    </row>
    <row r="34" spans="2:26">
      <c r="B34" s="206">
        <v>40</v>
      </c>
      <c r="C34" s="200">
        <f>200-C32-C33</f>
        <v>149</v>
      </c>
      <c r="E34" s="206">
        <v>40</v>
      </c>
      <c r="F34" s="200">
        <f>200-F32-F33</f>
        <v>149</v>
      </c>
      <c r="H34" s="206">
        <v>40</v>
      </c>
      <c r="I34" s="200">
        <f>200-I32-I33</f>
        <v>149</v>
      </c>
      <c r="X34" s="344"/>
      <c r="Y34" s="344"/>
      <c r="Z34" s="344"/>
    </row>
    <row r="35" spans="2:26">
      <c r="B35" s="206">
        <v>100</v>
      </c>
      <c r="E35" s="206">
        <v>100</v>
      </c>
      <c r="H35" s="206">
        <v>100</v>
      </c>
    </row>
    <row r="36" spans="2:26">
      <c r="B36" s="206"/>
      <c r="C36" s="200" t="str">
        <f>C32 &amp; "%"</f>
        <v>50%</v>
      </c>
      <c r="E36" s="206"/>
      <c r="F36" s="200" t="str">
        <f>F32 &amp; "%"</f>
        <v>50%</v>
      </c>
      <c r="H36" s="206"/>
      <c r="I36" s="200" t="str">
        <f>I32 &amp; "%"</f>
        <v>50%</v>
      </c>
    </row>
    <row r="37" spans="2:26" s="201" customFormat="1" ht="15.5">
      <c r="C37" s="203"/>
      <c r="D37" s="203"/>
      <c r="E37" s="203"/>
      <c r="F37" s="203"/>
      <c r="G37" s="203"/>
      <c r="H37" s="203"/>
      <c r="I37" s="203"/>
      <c r="M37" s="204" t="str">
        <f>B29</f>
        <v>Social &amp; Emotional Environment</v>
      </c>
      <c r="Q37" s="205" t="str">
        <f>E29</f>
        <v>Physical Environment</v>
      </c>
      <c r="U37" s="205" t="str">
        <f>H29</f>
        <v>Tools &amp; Equipment</v>
      </c>
    </row>
    <row r="40" spans="2:26">
      <c r="B40" s="201" t="str">
        <f>Assessment!B104</f>
        <v>Pathway 4  MOTIVATION</v>
      </c>
      <c r="E40" s="120"/>
      <c r="H40" s="120"/>
    </row>
    <row r="41" spans="2:26" s="201" customFormat="1" ht="15.5">
      <c r="B41" s="202" t="str">
        <f>Assessment!G114</f>
        <v>Support for Good Performance</v>
      </c>
      <c r="C41" s="203"/>
      <c r="D41" s="203"/>
      <c r="E41" s="201" t="str">
        <f>Assessment!G125</f>
        <v>Understanding Role in Health System</v>
      </c>
      <c r="F41" s="203"/>
      <c r="G41" s="203"/>
      <c r="H41" s="201" t="str">
        <f>Assessment!G136</f>
        <v>Sense of Ownership</v>
      </c>
      <c r="I41" s="203"/>
      <c r="M41" s="204" t="str">
        <f>C48</f>
        <v>50%</v>
      </c>
      <c r="N41" s="205"/>
      <c r="O41" s="205"/>
      <c r="P41" s="205"/>
      <c r="Q41" s="204" t="str">
        <f>F48</f>
        <v>50%</v>
      </c>
      <c r="R41" s="205"/>
      <c r="S41" s="205"/>
      <c r="T41" s="205"/>
      <c r="U41" s="204" t="str">
        <f>I48</f>
        <v>50%</v>
      </c>
    </row>
    <row r="42" spans="2:26">
      <c r="E42" s="120"/>
      <c r="H42" s="120"/>
    </row>
    <row r="43" spans="2:26">
      <c r="B43" s="206" t="s">
        <v>106</v>
      </c>
      <c r="C43" s="200" t="s">
        <v>107</v>
      </c>
      <c r="E43" s="206" t="s">
        <v>108</v>
      </c>
      <c r="F43" s="200" t="s">
        <v>109</v>
      </c>
      <c r="H43" s="206" t="s">
        <v>110</v>
      </c>
      <c r="I43" s="200" t="s">
        <v>111</v>
      </c>
    </row>
    <row r="44" spans="2:26">
      <c r="B44" s="206">
        <v>40</v>
      </c>
      <c r="C44" s="200">
        <f>Assessment!H114*100</f>
        <v>50</v>
      </c>
      <c r="E44" s="206">
        <v>40</v>
      </c>
      <c r="F44" s="200">
        <f>Assessment!H125*100</f>
        <v>50</v>
      </c>
      <c r="H44" s="206">
        <v>40</v>
      </c>
      <c r="I44" s="200">
        <f>Assessment!H136*100</f>
        <v>50</v>
      </c>
      <c r="X44" s="343" t="s">
        <v>114</v>
      </c>
      <c r="Y44" s="344"/>
      <c r="Z44" s="344"/>
    </row>
    <row r="45" spans="2:26">
      <c r="B45" s="206">
        <v>20</v>
      </c>
      <c r="C45" s="200">
        <v>1</v>
      </c>
      <c r="E45" s="206">
        <v>20</v>
      </c>
      <c r="F45" s="200">
        <v>1</v>
      </c>
      <c r="H45" s="206">
        <v>20</v>
      </c>
      <c r="I45" s="200">
        <v>1</v>
      </c>
      <c r="X45" s="344"/>
      <c r="Y45" s="344"/>
      <c r="Z45" s="344"/>
    </row>
    <row r="46" spans="2:26">
      <c r="B46" s="206">
        <v>40</v>
      </c>
      <c r="C46" s="200">
        <f>200-C44-C45</f>
        <v>149</v>
      </c>
      <c r="E46" s="206">
        <v>40</v>
      </c>
      <c r="F46" s="200">
        <f>200-F44-F45</f>
        <v>149</v>
      </c>
      <c r="H46" s="206">
        <v>40</v>
      </c>
      <c r="I46" s="200">
        <f>200-I44-I45</f>
        <v>149</v>
      </c>
      <c r="X46" s="344"/>
      <c r="Y46" s="344"/>
      <c r="Z46" s="344"/>
    </row>
    <row r="47" spans="2:26">
      <c r="B47" s="206">
        <v>100</v>
      </c>
      <c r="E47" s="206">
        <v>100</v>
      </c>
      <c r="H47" s="206">
        <v>100</v>
      </c>
    </row>
    <row r="48" spans="2:26">
      <c r="B48" s="206"/>
      <c r="C48" s="200" t="str">
        <f>C44 &amp; "%"</f>
        <v>50%</v>
      </c>
      <c r="E48" s="206"/>
      <c r="F48" s="200" t="str">
        <f>F44 &amp; "%"</f>
        <v>50%</v>
      </c>
      <c r="H48" s="206"/>
      <c r="I48" s="200" t="str">
        <f>I44 &amp; "%"</f>
        <v>50%</v>
      </c>
    </row>
    <row r="49" spans="3:21" s="201" customFormat="1" ht="15.5">
      <c r="C49" s="203"/>
      <c r="D49" s="203"/>
      <c r="E49" s="203"/>
      <c r="F49" s="203"/>
      <c r="G49" s="203"/>
      <c r="H49" s="203"/>
      <c r="I49" s="203"/>
      <c r="M49" s="204" t="str">
        <f>B41</f>
        <v>Support for Good Performance</v>
      </c>
      <c r="Q49" s="205" t="str">
        <f>E41</f>
        <v>Understanding Role in Health System</v>
      </c>
      <c r="U49" s="205" t="str">
        <f>H41</f>
        <v>Sense of Ownership</v>
      </c>
    </row>
  </sheetData>
  <sheetProtection sheet="1" objects="1" scenarios="1"/>
  <mergeCells count="4">
    <mergeCell ref="X8:Z10"/>
    <mergeCell ref="X20:Z22"/>
    <mergeCell ref="X32:Z34"/>
    <mergeCell ref="X44:Z46"/>
  </mergeCells>
  <conditionalFormatting sqref="X3">
    <cfRule type="containsText" dxfId="22" priority="1" operator="containsText" text="not">
      <formula>NOT(ISERROR(SEARCH("not",X3)))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924E-883A-4C1F-BBBB-F0DDA3978042}">
  <sheetPr>
    <tabColor rgb="FFFFFF00"/>
  </sheetPr>
  <dimension ref="B2:N19"/>
  <sheetViews>
    <sheetView showGridLines="0" workbookViewId="0"/>
  </sheetViews>
  <sheetFormatPr defaultColWidth="9.1796875" defaultRowHeight="14.5"/>
  <cols>
    <col min="1" max="1" width="11.1796875" style="62" customWidth="1"/>
    <col min="2" max="2" width="19.453125" style="62" customWidth="1"/>
    <col min="3" max="20" width="15.7265625" style="62" customWidth="1"/>
    <col min="21" max="16384" width="9.1796875" style="62"/>
  </cols>
  <sheetData>
    <row r="2" spans="2:14" ht="23.5">
      <c r="B2" s="122" t="s">
        <v>681</v>
      </c>
      <c r="C2" s="50"/>
      <c r="D2" s="50"/>
      <c r="N2" s="119" t="str">
        <f>'DB1'!H2</f>
        <v>Assessment completed</v>
      </c>
    </row>
    <row r="4" spans="2:14" s="207" customFormat="1">
      <c r="B4" s="349" t="s">
        <v>116</v>
      </c>
      <c r="C4" s="348" t="s">
        <v>93</v>
      </c>
      <c r="D4" s="348"/>
      <c r="E4" s="348"/>
      <c r="F4" s="348" t="s">
        <v>112</v>
      </c>
      <c r="G4" s="348"/>
      <c r="H4" s="348"/>
      <c r="I4" s="348" t="s">
        <v>115</v>
      </c>
      <c r="J4" s="348"/>
      <c r="K4" s="348"/>
      <c r="L4" s="348" t="s">
        <v>114</v>
      </c>
      <c r="M4" s="348"/>
      <c r="N4" s="348"/>
    </row>
    <row r="5" spans="2:14" s="208" customFormat="1" ht="45" customHeight="1">
      <c r="B5" s="349"/>
      <c r="C5" s="34" t="str">
        <f>Assessment!G15</f>
        <v>Recruitment Process</v>
      </c>
      <c r="D5" s="34" t="str">
        <f>Assessment!G26</f>
        <v>Pool of SC Workers</v>
      </c>
      <c r="E5" s="34" t="str">
        <f>Assessment!G37</f>
        <v>Budget for SC Staff</v>
      </c>
      <c r="F5" s="35" t="str">
        <f>Assessment!G48</f>
        <v>SC Competencies</v>
      </c>
      <c r="G5" s="35" t="str">
        <f>Assessment!G59</f>
        <v>Leadership Skills</v>
      </c>
      <c r="H5" s="35" t="str">
        <f>Assessment!G70</f>
        <v>Understanding SC Responsibilities</v>
      </c>
      <c r="I5" s="36" t="str">
        <f>Assessment!G81</f>
        <v>Social &amp; Emotional Environment</v>
      </c>
      <c r="J5" s="36" t="str">
        <f>Assessment!G92</f>
        <v>Physical Environment</v>
      </c>
      <c r="K5" s="36" t="str">
        <f>Assessment!G103</f>
        <v>Tools &amp; Equipment</v>
      </c>
      <c r="L5" s="37" t="str">
        <f>Assessment!G114</f>
        <v>Support for Good Performance</v>
      </c>
      <c r="M5" s="37" t="str">
        <f>Assessment!G125</f>
        <v>Understanding Role in Health System</v>
      </c>
      <c r="N5" s="37" t="str">
        <f>Assessment!G136</f>
        <v>Sense of Ownership</v>
      </c>
    </row>
    <row r="6" spans="2:14" s="208" customFormat="1" ht="18.75" customHeight="1">
      <c r="B6" s="3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2:14" s="210" customFormat="1" ht="20.149999999999999" customHeight="1">
      <c r="B7" s="39" t="s">
        <v>118</v>
      </c>
      <c r="C7" s="72">
        <f>Assessment!H15</f>
        <v>0.5</v>
      </c>
      <c r="D7" s="73">
        <f>Assessment!H26</f>
        <v>0.5</v>
      </c>
      <c r="E7" s="73">
        <f>Assessment!H37</f>
        <v>0.5</v>
      </c>
      <c r="F7" s="73">
        <f>Assessment!H48</f>
        <v>0.5</v>
      </c>
      <c r="G7" s="73">
        <f>Assessment!H59</f>
        <v>0.5</v>
      </c>
      <c r="H7" s="73">
        <f>Assessment!H70</f>
        <v>0.5</v>
      </c>
      <c r="I7" s="73">
        <f>Assessment!H81</f>
        <v>0.5</v>
      </c>
      <c r="J7" s="73">
        <f>Assessment!H92</f>
        <v>0.5</v>
      </c>
      <c r="K7" s="73">
        <f>Assessment!H103</f>
        <v>0.5</v>
      </c>
      <c r="L7" s="73">
        <f>Assessment!H114</f>
        <v>0.5</v>
      </c>
      <c r="M7" s="73">
        <f>Assessment!H125</f>
        <v>0.5</v>
      </c>
      <c r="N7" s="73">
        <f>Assessment!H136</f>
        <v>0.5</v>
      </c>
    </row>
    <row r="8" spans="2:14" s="210" customFormat="1" ht="20.149999999999999" customHeight="1">
      <c r="B8" s="40" t="s">
        <v>117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2:14" s="210" customFormat="1" ht="20.149999999999999" customHeight="1">
      <c r="B9" s="40" t="s">
        <v>117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</row>
    <row r="10" spans="2:14" s="210" customFormat="1" ht="20.149999999999999" customHeight="1">
      <c r="B10" s="40" t="s">
        <v>117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</row>
    <row r="11" spans="2:14" s="210" customFormat="1" ht="20.149999999999999" customHeight="1">
      <c r="B11" s="39" t="s">
        <v>119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</row>
    <row r="12" spans="2:14" s="210" customFormat="1" ht="20.149999999999999" customHeight="1">
      <c r="B12" s="39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</row>
    <row r="13" spans="2:14" s="210" customFormat="1" ht="20.149999999999999" customHeight="1">
      <c r="B13" s="39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</row>
    <row r="14" spans="2:14" s="210" customFormat="1" ht="20.149999999999999" customHeight="1">
      <c r="B14" s="39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</row>
    <row r="15" spans="2:14" s="213" customFormat="1"/>
    <row r="16" spans="2:14" s="213" customFormat="1"/>
    <row r="17" spans="2:4">
      <c r="B17" s="346" t="s">
        <v>86</v>
      </c>
      <c r="C17" s="47" t="s">
        <v>604</v>
      </c>
      <c r="D17" s="62" t="s">
        <v>122</v>
      </c>
    </row>
    <row r="18" spans="2:4">
      <c r="B18" s="347"/>
      <c r="C18" s="46" t="s">
        <v>603</v>
      </c>
    </row>
    <row r="19" spans="2:4">
      <c r="B19" s="347"/>
      <c r="C19" s="45" t="s">
        <v>605</v>
      </c>
      <c r="D19" s="62" t="s">
        <v>121</v>
      </c>
    </row>
  </sheetData>
  <sheetProtection sheet="1" objects="1" scenarios="1"/>
  <mergeCells count="6">
    <mergeCell ref="B17:B19"/>
    <mergeCell ref="C4:E4"/>
    <mergeCell ref="F4:H4"/>
    <mergeCell ref="I4:K4"/>
    <mergeCell ref="L4:N4"/>
    <mergeCell ref="B4:B5"/>
  </mergeCells>
  <conditionalFormatting sqref="C7:N7">
    <cfRule type="cellIs" dxfId="21" priority="2" stopIfTrue="1" operator="greaterThanOrEqual">
      <formula>0.8</formula>
    </cfRule>
    <cfRule type="cellIs" dxfId="20" priority="3" stopIfTrue="1" operator="between">
      <formula>0.5</formula>
      <formula>0.8</formula>
    </cfRule>
    <cfRule type="cellIs" dxfId="19" priority="4" stopIfTrue="1" operator="lessThan">
      <formula>0.5</formula>
    </cfRule>
  </conditionalFormatting>
  <conditionalFormatting sqref="N2">
    <cfRule type="containsText" dxfId="18" priority="1" operator="containsText" text="not">
      <formula>NOT(ISERROR(SEARCH("not",N2)))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4EB3-FC10-4140-BDE9-00B0C6C64959}">
  <sheetPr>
    <tabColor rgb="FFFFFF00"/>
  </sheetPr>
  <dimension ref="B2:N22"/>
  <sheetViews>
    <sheetView showGridLines="0" workbookViewId="0"/>
  </sheetViews>
  <sheetFormatPr defaultColWidth="9.1796875" defaultRowHeight="14.5"/>
  <cols>
    <col min="1" max="1" width="11.1796875" style="62" customWidth="1"/>
    <col min="2" max="2" width="19.453125" style="62" customWidth="1"/>
    <col min="3" max="20" width="15.7265625" style="62" customWidth="1"/>
    <col min="21" max="16384" width="9.1796875" style="62"/>
  </cols>
  <sheetData>
    <row r="2" spans="2:14" ht="23.5">
      <c r="B2" s="122" t="s">
        <v>682</v>
      </c>
      <c r="C2" s="50"/>
      <c r="D2" s="50"/>
      <c r="N2" s="119" t="str">
        <f>'DB1'!H2</f>
        <v>Assessment completed</v>
      </c>
    </row>
    <row r="4" spans="2:14" s="207" customFormat="1">
      <c r="B4" s="349" t="s">
        <v>116</v>
      </c>
      <c r="C4" s="348" t="s">
        <v>93</v>
      </c>
      <c r="D4" s="348"/>
      <c r="E4" s="348"/>
      <c r="F4" s="348" t="s">
        <v>112</v>
      </c>
      <c r="G4" s="348"/>
      <c r="H4" s="348"/>
      <c r="I4" s="348" t="s">
        <v>115</v>
      </c>
      <c r="J4" s="348"/>
      <c r="K4" s="348"/>
      <c r="L4" s="348" t="s">
        <v>114</v>
      </c>
      <c r="M4" s="348"/>
      <c r="N4" s="348"/>
    </row>
    <row r="5" spans="2:14" s="214" customFormat="1" ht="45" customHeight="1">
      <c r="B5" s="349"/>
      <c r="C5" s="34" t="str">
        <f>Assessment!G15</f>
        <v>Recruitment Process</v>
      </c>
      <c r="D5" s="34" t="str">
        <f>Assessment!G26</f>
        <v>Pool of SC Workers</v>
      </c>
      <c r="E5" s="34" t="str">
        <f>Assessment!G37</f>
        <v>Budget for SC Staff</v>
      </c>
      <c r="F5" s="35" t="str">
        <f>Assessment!G48</f>
        <v>SC Competencies</v>
      </c>
      <c r="G5" s="35" t="str">
        <f>Assessment!G59</f>
        <v>Leadership Skills</v>
      </c>
      <c r="H5" s="35" t="str">
        <f>Assessment!G70</f>
        <v>Understanding SC Responsibilities</v>
      </c>
      <c r="I5" s="36" t="str">
        <f>Assessment!G81</f>
        <v>Social &amp; Emotional Environment</v>
      </c>
      <c r="J5" s="36" t="str">
        <f>Assessment!G92</f>
        <v>Physical Environment</v>
      </c>
      <c r="K5" s="36" t="str">
        <f>Assessment!G103</f>
        <v>Tools &amp; Equipment</v>
      </c>
      <c r="L5" s="37" t="str">
        <f>Assessment!G114</f>
        <v>Support for Good Performance</v>
      </c>
      <c r="M5" s="37" t="str">
        <f>Assessment!G125</f>
        <v>Understanding Role in Health System</v>
      </c>
      <c r="N5" s="37" t="str">
        <f>Assessment!G136</f>
        <v>Sense of Ownership</v>
      </c>
    </row>
    <row r="6" spans="2:14" s="214" customFormat="1" ht="18.75" customHeight="1">
      <c r="B6" s="41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</row>
    <row r="7" spans="2:14" s="50" customFormat="1" ht="20.149999999999999" customHeight="1">
      <c r="B7" s="42" t="s">
        <v>118</v>
      </c>
      <c r="C7" s="43">
        <f>Assessment!H15</f>
        <v>0.5</v>
      </c>
      <c r="D7" s="43">
        <f>Assessment!H26</f>
        <v>0.5</v>
      </c>
      <c r="E7" s="43">
        <f>Assessment!H37</f>
        <v>0.5</v>
      </c>
      <c r="F7" s="43">
        <f>Assessment!H48</f>
        <v>0.5</v>
      </c>
      <c r="G7" s="43">
        <f>Assessment!H59</f>
        <v>0.5</v>
      </c>
      <c r="H7" s="43">
        <f>Assessment!H70</f>
        <v>0.5</v>
      </c>
      <c r="I7" s="43">
        <f>Assessment!H81</f>
        <v>0.5</v>
      </c>
      <c r="J7" s="43">
        <f>Assessment!H92</f>
        <v>0.5</v>
      </c>
      <c r="K7" s="43">
        <f>Assessment!H103</f>
        <v>0.5</v>
      </c>
      <c r="L7" s="43">
        <f>Assessment!H114</f>
        <v>0.5</v>
      </c>
      <c r="M7" s="43">
        <f>Assessment!H125</f>
        <v>0.5</v>
      </c>
      <c r="N7" s="43">
        <f>Assessment!H136</f>
        <v>0.5</v>
      </c>
    </row>
    <row r="8" spans="2:14" s="50" customFormat="1" ht="20.149999999999999" customHeight="1">
      <c r="B8" s="44" t="s">
        <v>117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</row>
    <row r="9" spans="2:14" s="50" customFormat="1" ht="20.149999999999999" customHeight="1">
      <c r="B9" s="44" t="s">
        <v>117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</row>
    <row r="10" spans="2:14" s="50" customFormat="1" ht="20.149999999999999" customHeight="1">
      <c r="B10" s="44" t="s">
        <v>117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</row>
    <row r="11" spans="2:14" s="50" customFormat="1" ht="20.149999999999999" customHeight="1">
      <c r="B11" s="42" t="s">
        <v>119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</row>
    <row r="12" spans="2:14" s="50" customFormat="1" ht="20.149999999999999" customHeight="1">
      <c r="B12" s="42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2:14" s="50" customFormat="1" ht="20.149999999999999" customHeight="1">
      <c r="B13" s="42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</row>
    <row r="14" spans="2:14" s="50" customFormat="1" ht="20.149999999999999" customHeight="1">
      <c r="B14" s="42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</row>
    <row r="17" spans="2:5">
      <c r="B17" s="350" t="s">
        <v>120</v>
      </c>
      <c r="C17" s="78" t="s">
        <v>613</v>
      </c>
      <c r="D17" s="62" t="s">
        <v>122</v>
      </c>
      <c r="E17" s="51"/>
    </row>
    <row r="18" spans="2:5">
      <c r="B18" s="351"/>
      <c r="C18" s="79" t="s">
        <v>612</v>
      </c>
      <c r="E18" s="51"/>
    </row>
    <row r="19" spans="2:5">
      <c r="B19" s="351"/>
      <c r="C19" s="75" t="s">
        <v>611</v>
      </c>
      <c r="E19" s="51"/>
    </row>
    <row r="20" spans="2:5">
      <c r="B20" s="351"/>
      <c r="C20" s="76" t="s">
        <v>610</v>
      </c>
      <c r="E20" s="51"/>
    </row>
    <row r="21" spans="2:5">
      <c r="B21" s="351"/>
      <c r="C21" s="77" t="s">
        <v>609</v>
      </c>
      <c r="E21" s="51"/>
    </row>
    <row r="22" spans="2:5">
      <c r="B22" s="351"/>
      <c r="C22" s="74" t="s">
        <v>614</v>
      </c>
      <c r="D22" s="62" t="s">
        <v>121</v>
      </c>
      <c r="E22" s="51"/>
    </row>
  </sheetData>
  <sheetProtection sheet="1" objects="1" scenarios="1"/>
  <mergeCells count="6">
    <mergeCell ref="L4:N4"/>
    <mergeCell ref="B17:B22"/>
    <mergeCell ref="B4:B5"/>
    <mergeCell ref="C4:E4"/>
    <mergeCell ref="F4:H4"/>
    <mergeCell ref="I4:K4"/>
  </mergeCells>
  <conditionalFormatting sqref="C7:N7">
    <cfRule type="cellIs" dxfId="17" priority="2" operator="between">
      <formula>0.91</formula>
      <formula>1</formula>
    </cfRule>
    <cfRule type="cellIs" dxfId="16" priority="3" operator="between">
      <formula>0.81</formula>
      <formula>0.9</formula>
    </cfRule>
    <cfRule type="cellIs" dxfId="15" priority="4" operator="between">
      <formula>0.71</formula>
      <formula>0.8</formula>
    </cfRule>
    <cfRule type="cellIs" dxfId="14" priority="5" operator="between">
      <formula>0.61</formula>
      <formula>0.7</formula>
    </cfRule>
    <cfRule type="cellIs" dxfId="13" priority="6" operator="between">
      <formula>0.51</formula>
      <formula>0.6</formula>
    </cfRule>
    <cfRule type="cellIs" dxfId="12" priority="7" operator="lessThanOrEqual">
      <formula>0.5</formula>
    </cfRule>
  </conditionalFormatting>
  <conditionalFormatting sqref="N2">
    <cfRule type="containsText" dxfId="11" priority="1" operator="containsText" text="not">
      <formula>NOT(ISERROR(SEARCH("not",N2)))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F1C9-8413-4E2E-8D03-5661C1D38C1E}">
  <sheetPr>
    <tabColor rgb="FF66CCFF"/>
    <pageSetUpPr fitToPage="1"/>
  </sheetPr>
  <dimension ref="A1:AH410"/>
  <sheetViews>
    <sheetView topLeftCell="A57" zoomScaleNormal="100" zoomScaleSheetLayoutView="80" workbookViewId="0">
      <selection activeCell="B6" sqref="B6"/>
    </sheetView>
  </sheetViews>
  <sheetFormatPr defaultColWidth="30.453125" defaultRowHeight="15.5"/>
  <cols>
    <col min="1" max="1" width="10" style="219" customWidth="1"/>
    <col min="2" max="2" width="7.26953125" style="219" customWidth="1"/>
    <col min="3" max="3" width="60.7265625" style="219" customWidth="1"/>
    <col min="4" max="4" width="163.453125" style="219" customWidth="1"/>
    <col min="5" max="34" width="4.7265625" style="220" customWidth="1"/>
    <col min="35" max="16384" width="30.453125" style="219"/>
  </cols>
  <sheetData>
    <row r="1" spans="1:34" ht="15" customHeight="1">
      <c r="A1" s="218"/>
    </row>
    <row r="2" spans="1:34" s="222" customFormat="1" ht="20.149999999999999" customHeight="1">
      <c r="A2" s="221"/>
      <c r="B2" s="221" t="s">
        <v>675</v>
      </c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4" spans="1:34" s="222" customFormat="1" ht="30" customHeight="1">
      <c r="B4" s="221" t="s">
        <v>65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</row>
    <row r="5" spans="1:34" s="225" customFormat="1" ht="15" customHeight="1">
      <c r="A5" s="123"/>
      <c r="B5" s="246" t="s">
        <v>593</v>
      </c>
      <c r="C5" s="247" t="s">
        <v>427</v>
      </c>
      <c r="D5" s="248" t="s">
        <v>428</v>
      </c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</row>
    <row r="6" spans="1:34" s="223" customFormat="1" ht="14.5">
      <c r="A6" s="243"/>
      <c r="B6" s="249" t="s">
        <v>134</v>
      </c>
      <c r="C6" s="250" t="s">
        <v>448</v>
      </c>
      <c r="D6" s="250" t="s">
        <v>442</v>
      </c>
      <c r="E6" s="244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</row>
    <row r="7" spans="1:34" s="223" customFormat="1" ht="14.5">
      <c r="A7" s="243"/>
      <c r="B7" s="249" t="s">
        <v>135</v>
      </c>
      <c r="C7" s="250" t="s">
        <v>430</v>
      </c>
      <c r="D7" s="250" t="s">
        <v>75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</row>
    <row r="8" spans="1:34" s="223" customFormat="1" ht="14.5">
      <c r="A8" s="243"/>
      <c r="B8" s="249" t="s">
        <v>136</v>
      </c>
      <c r="C8" s="250" t="s">
        <v>449</v>
      </c>
      <c r="D8" s="250" t="s">
        <v>76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</row>
    <row r="9" spans="1:34" s="223" customFormat="1" ht="14.5">
      <c r="A9" s="243"/>
      <c r="B9" s="249" t="s">
        <v>137</v>
      </c>
      <c r="C9" s="250" t="s">
        <v>445</v>
      </c>
      <c r="D9" s="250" t="s">
        <v>443</v>
      </c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</row>
    <row r="10" spans="1:34" s="223" customFormat="1" ht="14.5">
      <c r="A10" s="243"/>
      <c r="B10" s="249" t="s">
        <v>138</v>
      </c>
      <c r="C10" s="250" t="s">
        <v>456</v>
      </c>
      <c r="D10" s="250" t="s">
        <v>439</v>
      </c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</row>
    <row r="11" spans="1:34" s="223" customFormat="1" ht="14.5">
      <c r="A11" s="243"/>
      <c r="B11" s="249" t="s">
        <v>139</v>
      </c>
      <c r="C11" s="250" t="s">
        <v>475</v>
      </c>
      <c r="D11" s="251" t="s">
        <v>500</v>
      </c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</row>
    <row r="12" spans="1:34" s="223" customFormat="1" ht="29">
      <c r="A12" s="243"/>
      <c r="B12" s="249" t="s">
        <v>140</v>
      </c>
      <c r="C12" s="250" t="s">
        <v>476</v>
      </c>
      <c r="D12" s="251" t="s">
        <v>502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</row>
    <row r="13" spans="1:34" s="223" customFormat="1" ht="43.5">
      <c r="A13" s="243"/>
      <c r="B13" s="249" t="s">
        <v>141</v>
      </c>
      <c r="C13" s="250" t="s">
        <v>472</v>
      </c>
      <c r="D13" s="251" t="s">
        <v>630</v>
      </c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</row>
    <row r="14" spans="1:34" s="223" customFormat="1" ht="14.5">
      <c r="A14" s="243"/>
      <c r="B14" s="249" t="s">
        <v>143</v>
      </c>
      <c r="C14" s="250" t="s">
        <v>473</v>
      </c>
      <c r="D14" s="251" t="s">
        <v>474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</row>
    <row r="15" spans="1:34" s="223" customFormat="1" ht="14.5">
      <c r="A15" s="243"/>
      <c r="B15" s="249" t="s">
        <v>144</v>
      </c>
      <c r="C15" s="250" t="s">
        <v>429</v>
      </c>
      <c r="D15" s="250" t="s">
        <v>471</v>
      </c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</row>
    <row r="16" spans="1:34" s="223" customFormat="1" ht="14.5">
      <c r="A16" s="243"/>
      <c r="B16" s="249" t="s">
        <v>145</v>
      </c>
      <c r="C16" s="250" t="s">
        <v>450</v>
      </c>
      <c r="D16" s="250" t="s">
        <v>77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</row>
    <row r="17" spans="1:34" s="223" customFormat="1" ht="14.5">
      <c r="A17" s="243"/>
      <c r="B17" s="249" t="s">
        <v>146</v>
      </c>
      <c r="C17" s="250" t="s">
        <v>451</v>
      </c>
      <c r="D17" s="250" t="s">
        <v>78</v>
      </c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</row>
    <row r="18" spans="1:34" s="223" customFormat="1" ht="14.5">
      <c r="A18" s="243"/>
      <c r="B18" s="249" t="s">
        <v>147</v>
      </c>
      <c r="C18" s="250" t="s">
        <v>441</v>
      </c>
      <c r="D18" s="250" t="s">
        <v>444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</row>
    <row r="19" spans="1:34" s="223" customFormat="1" ht="14.5">
      <c r="A19" s="243"/>
      <c r="B19" s="249" t="s">
        <v>148</v>
      </c>
      <c r="C19" s="250" t="s">
        <v>438</v>
      </c>
      <c r="D19" s="250" t="s">
        <v>632</v>
      </c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</row>
    <row r="20" spans="1:34" s="223" customFormat="1" ht="14.5">
      <c r="A20" s="243"/>
      <c r="B20" s="249" t="s">
        <v>150</v>
      </c>
      <c r="C20" s="250" t="s">
        <v>446</v>
      </c>
      <c r="D20" s="250" t="s">
        <v>436</v>
      </c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</row>
    <row r="21" spans="1:34" s="223" customFormat="1" ht="14.5">
      <c r="A21" s="243"/>
      <c r="B21" s="249" t="s">
        <v>151</v>
      </c>
      <c r="C21" s="250" t="s">
        <v>462</v>
      </c>
      <c r="D21" s="250" t="s">
        <v>437</v>
      </c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</row>
    <row r="22" spans="1:34" s="223" customFormat="1" ht="14.5">
      <c r="A22" s="243"/>
      <c r="B22" s="249" t="s">
        <v>152</v>
      </c>
      <c r="C22" s="250" t="s">
        <v>447</v>
      </c>
      <c r="D22" s="250" t="s">
        <v>142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</row>
    <row r="23" spans="1:34" s="223" customFormat="1" ht="14.5">
      <c r="A23" s="243"/>
      <c r="B23" s="249" t="s">
        <v>153</v>
      </c>
      <c r="C23" s="250" t="s">
        <v>431</v>
      </c>
      <c r="D23" s="250" t="s">
        <v>631</v>
      </c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</row>
    <row r="24" spans="1:34" s="223" customFormat="1" ht="14.5">
      <c r="A24" s="243"/>
      <c r="B24" s="249" t="s">
        <v>154</v>
      </c>
      <c r="C24" s="250" t="s">
        <v>458</v>
      </c>
      <c r="D24" s="250" t="s">
        <v>460</v>
      </c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</row>
    <row r="25" spans="1:34" s="223" customFormat="1" ht="14.5">
      <c r="A25" s="243"/>
      <c r="B25" s="249" t="s">
        <v>155</v>
      </c>
      <c r="C25" s="250" t="s">
        <v>459</v>
      </c>
      <c r="D25" s="250" t="s">
        <v>461</v>
      </c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</row>
    <row r="26" spans="1:34" s="225" customFormat="1" ht="15" hidden="1" customHeight="1">
      <c r="A26" s="125"/>
      <c r="B26" s="226" t="s">
        <v>156</v>
      </c>
      <c r="C26" s="227" t="s">
        <v>577</v>
      </c>
      <c r="D26" s="225" t="s">
        <v>577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</row>
    <row r="27" spans="1:34" s="225" customFormat="1" ht="15" hidden="1" customHeight="1">
      <c r="A27" s="125"/>
      <c r="B27" s="226" t="s">
        <v>157</v>
      </c>
      <c r="C27" s="227" t="s">
        <v>577</v>
      </c>
      <c r="D27" s="225" t="s">
        <v>577</v>
      </c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</row>
    <row r="28" spans="1:34" s="225" customFormat="1" ht="15" hidden="1" customHeight="1">
      <c r="A28" s="125"/>
      <c r="B28" s="226" t="s">
        <v>158</v>
      </c>
      <c r="C28" s="227" t="s">
        <v>577</v>
      </c>
      <c r="D28" s="225" t="s">
        <v>577</v>
      </c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</row>
    <row r="29" spans="1:34" s="229" customFormat="1" ht="15" customHeight="1">
      <c r="A29" s="131"/>
      <c r="B29" s="131"/>
      <c r="C29" s="132" t="s">
        <v>599</v>
      </c>
      <c r="D29" s="133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</row>
    <row r="30" spans="1:34" s="222" customFormat="1" ht="30" customHeight="1">
      <c r="B30" s="221" t="s">
        <v>66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</row>
    <row r="31" spans="1:34" s="242" customFormat="1" ht="14.5">
      <c r="A31" s="240"/>
      <c r="B31" s="252" t="s">
        <v>593</v>
      </c>
      <c r="C31" s="253" t="s">
        <v>427</v>
      </c>
      <c r="D31" s="248" t="s">
        <v>428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</row>
    <row r="32" spans="1:34" s="225" customFormat="1" ht="14.5">
      <c r="A32" s="124"/>
      <c r="B32" s="249" t="s">
        <v>481</v>
      </c>
      <c r="C32" s="250" t="s">
        <v>463</v>
      </c>
      <c r="D32" s="251" t="s">
        <v>82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</row>
    <row r="33" spans="1:34" s="225" customFormat="1" ht="14.5">
      <c r="A33" s="124"/>
      <c r="B33" s="249" t="s">
        <v>482</v>
      </c>
      <c r="C33" s="250" t="s">
        <v>464</v>
      </c>
      <c r="D33" s="251" t="s">
        <v>465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</row>
    <row r="34" spans="1:34" s="225" customFormat="1" ht="14.5">
      <c r="A34" s="124"/>
      <c r="B34" s="249" t="s">
        <v>483</v>
      </c>
      <c r="C34" s="250" t="s">
        <v>466</v>
      </c>
      <c r="D34" s="251" t="s">
        <v>83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</row>
    <row r="35" spans="1:34" s="225" customFormat="1" ht="14.5">
      <c r="A35" s="124"/>
      <c r="B35" s="249" t="s">
        <v>484</v>
      </c>
      <c r="C35" s="250" t="s">
        <v>467</v>
      </c>
      <c r="D35" s="251" t="s">
        <v>159</v>
      </c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</row>
    <row r="36" spans="1:34" s="225" customFormat="1" ht="14.5">
      <c r="A36" s="124"/>
      <c r="B36" s="249" t="s">
        <v>485</v>
      </c>
      <c r="C36" s="250" t="s">
        <v>470</v>
      </c>
      <c r="D36" s="251" t="s">
        <v>469</v>
      </c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</row>
    <row r="37" spans="1:34" s="225" customFormat="1" ht="14.5">
      <c r="A37" s="124"/>
      <c r="B37" s="249" t="s">
        <v>486</v>
      </c>
      <c r="C37" s="250" t="s">
        <v>432</v>
      </c>
      <c r="D37" s="250" t="s">
        <v>149</v>
      </c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</row>
    <row r="38" spans="1:34" s="225" customFormat="1" ht="14.5">
      <c r="A38" s="124"/>
      <c r="B38" s="249" t="s">
        <v>487</v>
      </c>
      <c r="C38" s="250" t="s">
        <v>433</v>
      </c>
      <c r="D38" s="250" t="s">
        <v>79</v>
      </c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</row>
    <row r="39" spans="1:34" s="225" customFormat="1" ht="14.5">
      <c r="A39" s="124"/>
      <c r="B39" s="249" t="s">
        <v>488</v>
      </c>
      <c r="C39" s="250" t="s">
        <v>434</v>
      </c>
      <c r="D39" s="250" t="s">
        <v>80</v>
      </c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</row>
    <row r="40" spans="1:34" s="225" customFormat="1" ht="14.5">
      <c r="A40" s="124"/>
      <c r="B40" s="249" t="s">
        <v>489</v>
      </c>
      <c r="C40" s="250" t="s">
        <v>435</v>
      </c>
      <c r="D40" s="250" t="s">
        <v>634</v>
      </c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</row>
    <row r="41" spans="1:34" s="225" customFormat="1" ht="14.5">
      <c r="A41" s="124"/>
      <c r="B41" s="249" t="s">
        <v>160</v>
      </c>
      <c r="C41" s="250" t="s">
        <v>492</v>
      </c>
      <c r="D41" s="251" t="s">
        <v>636</v>
      </c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</row>
    <row r="42" spans="1:34" s="225" customFormat="1" ht="14.5">
      <c r="A42" s="124"/>
      <c r="B42" s="249" t="s">
        <v>161</v>
      </c>
      <c r="C42" s="250" t="s">
        <v>477</v>
      </c>
      <c r="D42" s="251" t="s">
        <v>635</v>
      </c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</row>
    <row r="43" spans="1:34" s="225" customFormat="1" ht="14.5">
      <c r="A43" s="124"/>
      <c r="B43" s="249" t="s">
        <v>162</v>
      </c>
      <c r="C43" s="250" t="s">
        <v>480</v>
      </c>
      <c r="D43" s="251" t="s">
        <v>479</v>
      </c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</row>
    <row r="44" spans="1:34" s="225" customFormat="1" ht="14.5">
      <c r="A44" s="124"/>
      <c r="B44" s="249" t="s">
        <v>490</v>
      </c>
      <c r="C44" s="250" t="s">
        <v>478</v>
      </c>
      <c r="D44" s="251" t="s">
        <v>637</v>
      </c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</row>
    <row r="45" spans="1:34" s="225" customFormat="1" ht="14.5">
      <c r="A45" s="124"/>
      <c r="B45" s="249" t="s">
        <v>491</v>
      </c>
      <c r="C45" s="250" t="s">
        <v>452</v>
      </c>
      <c r="D45" s="250" t="s">
        <v>455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</row>
    <row r="46" spans="1:34" s="225" customFormat="1" ht="14.5">
      <c r="A46" s="124"/>
      <c r="B46" s="249" t="s">
        <v>578</v>
      </c>
      <c r="C46" s="250" t="s">
        <v>454</v>
      </c>
      <c r="D46" s="250" t="s">
        <v>638</v>
      </c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</row>
    <row r="47" spans="1:34" s="225" customFormat="1" ht="14.5">
      <c r="A47" s="124"/>
      <c r="B47" s="249" t="s">
        <v>579</v>
      </c>
      <c r="C47" s="250" t="s">
        <v>440</v>
      </c>
      <c r="D47" s="250" t="s">
        <v>457</v>
      </c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</row>
    <row r="48" spans="1:34" s="225" customFormat="1" ht="14.5">
      <c r="A48" s="124"/>
      <c r="B48" s="249" t="s">
        <v>580</v>
      </c>
      <c r="C48" s="250" t="s">
        <v>453</v>
      </c>
      <c r="D48" s="250" t="s">
        <v>81</v>
      </c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</row>
    <row r="49" spans="1:34" s="225" customFormat="1" ht="15" hidden="1" customHeight="1">
      <c r="A49" s="124"/>
      <c r="B49" s="226" t="s">
        <v>615</v>
      </c>
      <c r="C49" s="227" t="s">
        <v>577</v>
      </c>
      <c r="D49" s="225" t="s">
        <v>577</v>
      </c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</row>
    <row r="50" spans="1:34" s="225" customFormat="1" ht="15" hidden="1" customHeight="1">
      <c r="A50" s="124"/>
      <c r="B50" s="226" t="s">
        <v>616</v>
      </c>
      <c r="C50" s="227" t="s">
        <v>577</v>
      </c>
      <c r="D50" s="225" t="s">
        <v>577</v>
      </c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</row>
    <row r="51" spans="1:34" s="225" customFormat="1" ht="15" hidden="1" customHeight="1">
      <c r="A51" s="124"/>
      <c r="B51" s="226" t="s">
        <v>617</v>
      </c>
      <c r="C51" s="227" t="s">
        <v>577</v>
      </c>
      <c r="D51" s="225" t="s">
        <v>577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</row>
    <row r="52" spans="1:34" s="229" customFormat="1" ht="15" customHeight="1">
      <c r="A52" s="131"/>
      <c r="B52" s="131"/>
      <c r="C52" s="132" t="s">
        <v>599</v>
      </c>
      <c r="D52" s="134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</row>
    <row r="53" spans="1:34" s="222" customFormat="1" ht="30" customHeight="1">
      <c r="B53" s="221" t="s">
        <v>67</v>
      </c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</row>
    <row r="54" spans="1:34" s="242" customFormat="1" ht="14.5">
      <c r="A54" s="240"/>
      <c r="B54" s="252" t="s">
        <v>593</v>
      </c>
      <c r="C54" s="253" t="s">
        <v>427</v>
      </c>
      <c r="D54" s="248" t="s">
        <v>428</v>
      </c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</row>
    <row r="55" spans="1:34" s="225" customFormat="1" ht="14.5">
      <c r="A55" s="125"/>
      <c r="B55" s="249" t="s">
        <v>518</v>
      </c>
      <c r="C55" s="250" t="s">
        <v>503</v>
      </c>
      <c r="D55" s="251" t="s">
        <v>537</v>
      </c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</row>
    <row r="56" spans="1:34" s="225" customFormat="1" ht="14.5">
      <c r="A56" s="125"/>
      <c r="B56" s="249" t="s">
        <v>519</v>
      </c>
      <c r="C56" s="250" t="s">
        <v>535</v>
      </c>
      <c r="D56" s="251" t="s">
        <v>510</v>
      </c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</row>
    <row r="57" spans="1:34" s="225" customFormat="1" ht="14.5">
      <c r="A57" s="125"/>
      <c r="B57" s="249" t="s">
        <v>520</v>
      </c>
      <c r="C57" s="250" t="s">
        <v>513</v>
      </c>
      <c r="D57" s="251" t="s">
        <v>639</v>
      </c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</row>
    <row r="58" spans="1:34" s="225" customFormat="1" ht="14.5">
      <c r="A58" s="125"/>
      <c r="B58" s="249" t="s">
        <v>521</v>
      </c>
      <c r="C58" s="250" t="s">
        <v>534</v>
      </c>
      <c r="D58" s="251" t="s">
        <v>640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</row>
    <row r="59" spans="1:34" s="225" customFormat="1" ht="14.5">
      <c r="A59" s="125"/>
      <c r="B59" s="249" t="s">
        <v>522</v>
      </c>
      <c r="C59" s="250" t="s">
        <v>505</v>
      </c>
      <c r="D59" s="251" t="s">
        <v>504</v>
      </c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</row>
    <row r="60" spans="1:34" s="225" customFormat="1" ht="14.5">
      <c r="A60" s="125"/>
      <c r="B60" s="249" t="s">
        <v>523</v>
      </c>
      <c r="C60" s="250" t="s">
        <v>508</v>
      </c>
      <c r="D60" s="251" t="s">
        <v>641</v>
      </c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</row>
    <row r="61" spans="1:34" s="225" customFormat="1" ht="14.5">
      <c r="A61" s="125"/>
      <c r="B61" s="249" t="s">
        <v>524</v>
      </c>
      <c r="C61" s="250" t="s">
        <v>506</v>
      </c>
      <c r="D61" s="251" t="s">
        <v>507</v>
      </c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</row>
    <row r="62" spans="1:34">
      <c r="B62" s="249" t="s">
        <v>525</v>
      </c>
      <c r="C62" s="250" t="s">
        <v>509</v>
      </c>
      <c r="D62" s="251" t="s">
        <v>642</v>
      </c>
    </row>
    <row r="63" spans="1:34" s="225" customFormat="1" ht="43.5">
      <c r="A63" s="125"/>
      <c r="B63" s="249" t="s">
        <v>526</v>
      </c>
      <c r="C63" s="250" t="s">
        <v>511</v>
      </c>
      <c r="D63" s="251" t="s">
        <v>647</v>
      </c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</row>
    <row r="64" spans="1:34" s="225" customFormat="1" ht="58">
      <c r="A64" s="125"/>
      <c r="B64" s="249" t="s">
        <v>164</v>
      </c>
      <c r="C64" s="250" t="s">
        <v>512</v>
      </c>
      <c r="D64" s="251" t="s">
        <v>648</v>
      </c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</row>
    <row r="65" spans="1:34" s="225" customFormat="1" ht="14.5">
      <c r="A65" s="124"/>
      <c r="B65" s="249" t="s">
        <v>165</v>
      </c>
      <c r="C65" s="250" t="s">
        <v>536</v>
      </c>
      <c r="D65" s="251" t="s">
        <v>643</v>
      </c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</row>
    <row r="66" spans="1:34" s="225" customFormat="1" ht="14.5">
      <c r="A66" s="125"/>
      <c r="B66" s="249" t="s">
        <v>166</v>
      </c>
      <c r="C66" s="250" t="s">
        <v>493</v>
      </c>
      <c r="D66" s="251" t="s">
        <v>123</v>
      </c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</row>
    <row r="67" spans="1:34" s="225" customFormat="1" ht="14.5">
      <c r="A67" s="125"/>
      <c r="B67" s="249" t="s">
        <v>167</v>
      </c>
      <c r="C67" s="250" t="s">
        <v>495</v>
      </c>
      <c r="D67" s="251" t="s">
        <v>633</v>
      </c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</row>
    <row r="68" spans="1:34" s="225" customFormat="1" ht="14.5">
      <c r="A68" s="125"/>
      <c r="B68" s="249" t="s">
        <v>527</v>
      </c>
      <c r="C68" s="250" t="s">
        <v>494</v>
      </c>
      <c r="D68" s="251" t="s">
        <v>501</v>
      </c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</row>
    <row r="69" spans="1:34" s="225" customFormat="1" ht="14.5">
      <c r="A69" s="125"/>
      <c r="B69" s="249" t="s">
        <v>528</v>
      </c>
      <c r="C69" s="250" t="s">
        <v>496</v>
      </c>
      <c r="D69" s="251" t="s">
        <v>498</v>
      </c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</row>
    <row r="70" spans="1:34" s="225" customFormat="1" ht="14.5">
      <c r="A70" s="125"/>
      <c r="B70" s="249" t="s">
        <v>529</v>
      </c>
      <c r="C70" s="250" t="s">
        <v>497</v>
      </c>
      <c r="D70" s="251" t="s">
        <v>499</v>
      </c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</row>
    <row r="71" spans="1:34" s="225" customFormat="1" ht="14.5">
      <c r="A71" s="125"/>
      <c r="B71" s="249" t="s">
        <v>530</v>
      </c>
      <c r="C71" s="250" t="s">
        <v>514</v>
      </c>
      <c r="D71" s="251" t="s">
        <v>163</v>
      </c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</row>
    <row r="72" spans="1:34" s="225" customFormat="1" ht="14.5">
      <c r="A72" s="125"/>
      <c r="B72" s="249" t="s">
        <v>531</v>
      </c>
      <c r="C72" s="250" t="s">
        <v>515</v>
      </c>
      <c r="D72" s="251" t="s">
        <v>516</v>
      </c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</row>
    <row r="73" spans="1:34" s="225" customFormat="1" ht="14.5">
      <c r="A73" s="125"/>
      <c r="B73" s="249" t="s">
        <v>532</v>
      </c>
      <c r="C73" s="250" t="s">
        <v>533</v>
      </c>
      <c r="D73" s="251" t="s">
        <v>517</v>
      </c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</row>
    <row r="74" spans="1:34" s="231" customFormat="1" ht="15" hidden="1" customHeight="1">
      <c r="A74" s="126"/>
      <c r="B74" s="226" t="s">
        <v>574</v>
      </c>
      <c r="C74" s="227" t="s">
        <v>577</v>
      </c>
      <c r="D74" s="225" t="s">
        <v>577</v>
      </c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</row>
    <row r="75" spans="1:34" s="231" customFormat="1" ht="15" hidden="1" customHeight="1">
      <c r="A75" s="126"/>
      <c r="B75" s="226" t="s">
        <v>575</v>
      </c>
      <c r="C75" s="227" t="s">
        <v>577</v>
      </c>
      <c r="D75" s="225" t="s">
        <v>577</v>
      </c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</row>
    <row r="76" spans="1:34" s="231" customFormat="1" ht="15" hidden="1" customHeight="1">
      <c r="A76" s="126"/>
      <c r="B76" s="226" t="s">
        <v>576</v>
      </c>
      <c r="C76" s="227" t="s">
        <v>577</v>
      </c>
      <c r="D76" s="225" t="s">
        <v>577</v>
      </c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</row>
    <row r="77" spans="1:34" s="229" customFormat="1" ht="15" customHeight="1">
      <c r="A77" s="131"/>
      <c r="B77" s="232"/>
      <c r="C77" s="132" t="s">
        <v>599</v>
      </c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</row>
    <row r="78" spans="1:34" s="222" customFormat="1" ht="30" customHeight="1">
      <c r="B78" s="221" t="s">
        <v>68</v>
      </c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</row>
    <row r="79" spans="1:34" s="242" customFormat="1" ht="14.5">
      <c r="A79" s="240"/>
      <c r="B79" s="252" t="s">
        <v>593</v>
      </c>
      <c r="C79" s="253" t="s">
        <v>427</v>
      </c>
      <c r="D79" s="248" t="s">
        <v>428</v>
      </c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</row>
    <row r="80" spans="1:34" s="225" customFormat="1" ht="14.5">
      <c r="A80" s="124"/>
      <c r="B80" s="249" t="s">
        <v>559</v>
      </c>
      <c r="C80" s="250" t="s">
        <v>543</v>
      </c>
      <c r="D80" s="251" t="s">
        <v>544</v>
      </c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</row>
    <row r="81" spans="1:34" s="225" customFormat="1" ht="14.5">
      <c r="A81" s="124"/>
      <c r="B81" s="249" t="s">
        <v>558</v>
      </c>
      <c r="C81" s="250" t="s">
        <v>539</v>
      </c>
      <c r="D81" s="251" t="s">
        <v>541</v>
      </c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</row>
    <row r="82" spans="1:34" s="225" customFormat="1" ht="14.5">
      <c r="A82" s="124"/>
      <c r="B82" s="249" t="s">
        <v>560</v>
      </c>
      <c r="C82" s="250" t="s">
        <v>542</v>
      </c>
      <c r="D82" s="251" t="s">
        <v>644</v>
      </c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</row>
    <row r="83" spans="1:34" s="225" customFormat="1" ht="14.5">
      <c r="A83" s="124"/>
      <c r="B83" s="249" t="s">
        <v>561</v>
      </c>
      <c r="C83" s="250" t="s">
        <v>540</v>
      </c>
      <c r="D83" s="251" t="s">
        <v>545</v>
      </c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</row>
    <row r="84" spans="1:34" s="225" customFormat="1" ht="14.5">
      <c r="A84" s="124"/>
      <c r="B84" s="249" t="s">
        <v>562</v>
      </c>
      <c r="C84" s="250" t="s">
        <v>557</v>
      </c>
      <c r="D84" s="251" t="s">
        <v>548</v>
      </c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</row>
    <row r="85" spans="1:34" s="225" customFormat="1" ht="14.5">
      <c r="A85" s="124"/>
      <c r="B85" s="249" t="s">
        <v>563</v>
      </c>
      <c r="C85" s="250" t="s">
        <v>549</v>
      </c>
      <c r="D85" s="251" t="s">
        <v>169</v>
      </c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</row>
    <row r="86" spans="1:34" s="225" customFormat="1" ht="29">
      <c r="A86" s="124"/>
      <c r="B86" s="249" t="s">
        <v>564</v>
      </c>
      <c r="C86" s="250" t="s">
        <v>547</v>
      </c>
      <c r="D86" s="251" t="s">
        <v>645</v>
      </c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</row>
    <row r="87" spans="1:34" s="225" customFormat="1" ht="14.5">
      <c r="A87" s="124"/>
      <c r="B87" s="249" t="s">
        <v>565</v>
      </c>
      <c r="C87" s="250" t="s">
        <v>468</v>
      </c>
      <c r="D87" s="251" t="s">
        <v>84</v>
      </c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</row>
    <row r="88" spans="1:34" s="225" customFormat="1" ht="14.5">
      <c r="A88" s="124"/>
      <c r="B88" s="249" t="s">
        <v>566</v>
      </c>
      <c r="C88" s="250" t="s">
        <v>600</v>
      </c>
      <c r="D88" s="251" t="s">
        <v>572</v>
      </c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</row>
    <row r="89" spans="1:34" s="225" customFormat="1" ht="14.5">
      <c r="A89" s="124"/>
      <c r="B89" s="249" t="s">
        <v>172</v>
      </c>
      <c r="C89" s="250" t="s">
        <v>601</v>
      </c>
      <c r="D89" s="251" t="s">
        <v>573</v>
      </c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</row>
    <row r="90" spans="1:34" s="225" customFormat="1" ht="14.5">
      <c r="A90" s="124"/>
      <c r="B90" s="249" t="s">
        <v>173</v>
      </c>
      <c r="C90" s="250" t="s">
        <v>538</v>
      </c>
      <c r="D90" s="251" t="s">
        <v>646</v>
      </c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</row>
    <row r="91" spans="1:34" s="225" customFormat="1" ht="14.5">
      <c r="A91" s="124"/>
      <c r="B91" s="249" t="s">
        <v>567</v>
      </c>
      <c r="C91" s="250" t="s">
        <v>546</v>
      </c>
      <c r="D91" s="251" t="s">
        <v>168</v>
      </c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</row>
    <row r="92" spans="1:34" s="225" customFormat="1" ht="14.5">
      <c r="A92" s="124"/>
      <c r="B92" s="249" t="s">
        <v>568</v>
      </c>
      <c r="C92" s="250" t="s">
        <v>551</v>
      </c>
      <c r="D92" s="251" t="s">
        <v>171</v>
      </c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</row>
    <row r="93" spans="1:34" s="225" customFormat="1" ht="14.5">
      <c r="A93" s="124"/>
      <c r="B93" s="249" t="s">
        <v>569</v>
      </c>
      <c r="C93" s="250" t="s">
        <v>552</v>
      </c>
      <c r="D93" s="251" t="s">
        <v>554</v>
      </c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</row>
    <row r="94" spans="1:34" s="225" customFormat="1" ht="14.5">
      <c r="A94" s="124"/>
      <c r="B94" s="249" t="s">
        <v>570</v>
      </c>
      <c r="C94" s="250" t="s">
        <v>553</v>
      </c>
      <c r="D94" s="251" t="s">
        <v>555</v>
      </c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</row>
    <row r="95" spans="1:34" s="225" customFormat="1" ht="14.5">
      <c r="A95" s="124"/>
      <c r="B95" s="249" t="s">
        <v>571</v>
      </c>
      <c r="C95" s="250" t="s">
        <v>556</v>
      </c>
      <c r="D95" s="251" t="s">
        <v>174</v>
      </c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</row>
    <row r="96" spans="1:34" s="225" customFormat="1" ht="14.5">
      <c r="A96" s="124"/>
      <c r="B96" s="249" t="s">
        <v>581</v>
      </c>
      <c r="C96" s="250" t="s">
        <v>550</v>
      </c>
      <c r="D96" s="251" t="s">
        <v>170</v>
      </c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</row>
    <row r="97" spans="1:34" s="225" customFormat="1" ht="15" hidden="1" customHeight="1">
      <c r="A97" s="124"/>
      <c r="B97" s="226" t="s">
        <v>582</v>
      </c>
      <c r="C97" s="227" t="s">
        <v>577</v>
      </c>
      <c r="D97" s="225" t="s">
        <v>577</v>
      </c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</row>
    <row r="98" spans="1:34" s="225" customFormat="1" ht="15" hidden="1" customHeight="1">
      <c r="A98" s="124"/>
      <c r="B98" s="226" t="s">
        <v>583</v>
      </c>
      <c r="C98" s="227" t="s">
        <v>577</v>
      </c>
      <c r="D98" s="225" t="s">
        <v>577</v>
      </c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</row>
    <row r="99" spans="1:34" s="225" customFormat="1" ht="15" hidden="1" customHeight="1">
      <c r="A99" s="124"/>
      <c r="B99" s="226" t="s">
        <v>618</v>
      </c>
      <c r="C99" s="227" t="s">
        <v>577</v>
      </c>
      <c r="D99" s="225" t="s">
        <v>577</v>
      </c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</row>
    <row r="100" spans="1:34" s="229" customFormat="1" ht="15" customHeight="1">
      <c r="A100" s="131"/>
      <c r="B100" s="131"/>
      <c r="C100" s="132" t="s">
        <v>599</v>
      </c>
      <c r="D100" s="134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</row>
    <row r="101" spans="1:34" s="8" customFormat="1" ht="20.149999999999999" customHeight="1">
      <c r="D101" s="233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</row>
    <row r="102" spans="1:34" s="225" customFormat="1" ht="14.5"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</row>
    <row r="103" spans="1:34" s="225" customFormat="1" ht="14.5"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</row>
    <row r="104" spans="1:34" s="225" customFormat="1" ht="14.5"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</row>
    <row r="105" spans="1:34" s="225" customFormat="1" ht="14.5"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</row>
    <row r="106" spans="1:34" s="225" customFormat="1" ht="14.5"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</row>
    <row r="107" spans="1:34" s="225" customFormat="1" ht="14.5"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</row>
    <row r="108" spans="1:34" s="225" customFormat="1" ht="14.5"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</row>
    <row r="109" spans="1:34" s="225" customFormat="1" ht="14.5"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</row>
    <row r="110" spans="1:34" s="225" customFormat="1" ht="14.5"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</row>
    <row r="111" spans="1:34" s="225" customFormat="1" ht="14.5"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</row>
    <row r="112" spans="1:34" s="225" customFormat="1" ht="14.5"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</row>
    <row r="113" spans="5:34" s="225" customFormat="1" ht="14.5"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</row>
    <row r="114" spans="5:34" s="225" customFormat="1" ht="14.5"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</row>
    <row r="115" spans="5:34" s="225" customFormat="1" ht="14.5"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</row>
    <row r="116" spans="5:34" s="225" customFormat="1" ht="14.5"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</row>
    <row r="117" spans="5:34" s="225" customFormat="1" ht="14.5"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</row>
    <row r="118" spans="5:34" s="225" customFormat="1" ht="14.5"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</row>
    <row r="119" spans="5:34" s="225" customFormat="1" ht="14.5"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</row>
    <row r="120" spans="5:34" s="225" customFormat="1" ht="14.5"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</row>
    <row r="121" spans="5:34" s="225" customFormat="1" ht="14.5"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</row>
    <row r="122" spans="5:34" s="225" customFormat="1" ht="14.5"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</row>
    <row r="123" spans="5:34" s="225" customFormat="1" ht="14.5"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</row>
    <row r="124" spans="5:34" s="225" customFormat="1" ht="14.5"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</row>
    <row r="125" spans="5:34" s="225" customFormat="1" ht="14.5"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</row>
    <row r="126" spans="5:34" s="225" customFormat="1" ht="14.5"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</row>
    <row r="127" spans="5:34" s="225" customFormat="1" ht="14.5"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</row>
    <row r="128" spans="5:34" s="225" customFormat="1" ht="14.5"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</row>
    <row r="129" spans="5:34" s="225" customFormat="1" ht="14.5"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</row>
    <row r="130" spans="5:34" s="225" customFormat="1" ht="14.5"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</row>
    <row r="131" spans="5:34" s="225" customFormat="1" ht="14.5"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</row>
    <row r="132" spans="5:34" s="225" customFormat="1" ht="14.5"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</row>
    <row r="133" spans="5:34" s="225" customFormat="1" ht="14.5"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</row>
    <row r="134" spans="5:34" s="225" customFormat="1" ht="14.5"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</row>
    <row r="135" spans="5:34" s="225" customFormat="1" ht="14.5"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</row>
    <row r="136" spans="5:34" s="225" customFormat="1" ht="14.5"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</row>
    <row r="137" spans="5:34" s="225" customFormat="1" ht="14.5"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</row>
    <row r="138" spans="5:34" s="225" customFormat="1" ht="14.5"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</row>
    <row r="139" spans="5:34" s="225" customFormat="1" ht="14.5"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</row>
    <row r="140" spans="5:34" s="225" customFormat="1" ht="14.5"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</row>
    <row r="141" spans="5:34" s="225" customFormat="1" ht="14.5"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</row>
    <row r="142" spans="5:34" s="225" customFormat="1" ht="14.5"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</row>
    <row r="143" spans="5:34" s="225" customFormat="1" ht="14.5"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</row>
    <row r="144" spans="5:34" s="225" customFormat="1" ht="14.5"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</row>
    <row r="145" spans="5:34" s="225" customFormat="1" ht="14.5"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</row>
    <row r="146" spans="5:34" s="225" customFormat="1" ht="14.5"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</row>
    <row r="147" spans="5:34" s="225" customFormat="1" ht="14.5"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</row>
    <row r="148" spans="5:34" s="225" customFormat="1" ht="14.5"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</row>
    <row r="149" spans="5:34" s="225" customFormat="1" ht="14.5"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</row>
    <row r="150" spans="5:34" s="225" customFormat="1" ht="14.5"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</row>
    <row r="151" spans="5:34" s="225" customFormat="1" ht="14.5"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</row>
    <row r="152" spans="5:34" s="225" customFormat="1" ht="14.5"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</row>
    <row r="153" spans="5:34" s="225" customFormat="1" ht="14.5"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</row>
    <row r="154" spans="5:34" s="225" customFormat="1" ht="14.5"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</row>
    <row r="155" spans="5:34" s="225" customFormat="1" ht="14.5"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</row>
    <row r="156" spans="5:34" s="225" customFormat="1" ht="14.5"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</row>
    <row r="157" spans="5:34" s="225" customFormat="1" ht="14.5"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</row>
    <row r="158" spans="5:34" s="225" customFormat="1" ht="14.5"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</row>
    <row r="159" spans="5:34" s="225" customFormat="1" ht="14.5"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</row>
    <row r="160" spans="5:34" s="225" customFormat="1" ht="14.5"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</row>
    <row r="161" spans="5:34" s="225" customFormat="1" ht="14.5"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</row>
    <row r="162" spans="5:34" s="225" customFormat="1" ht="14.5"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</row>
    <row r="163" spans="5:34" s="225" customFormat="1" ht="14.5"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</row>
    <row r="164" spans="5:34" s="225" customFormat="1" ht="14.5"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</row>
    <row r="165" spans="5:34" s="225" customFormat="1" ht="14.5"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</row>
    <row r="166" spans="5:34" s="225" customFormat="1" ht="14.5"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</row>
    <row r="167" spans="5:34" s="225" customFormat="1" ht="14.5"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</row>
    <row r="168" spans="5:34" s="225" customFormat="1" ht="14.5"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</row>
    <row r="169" spans="5:34" s="225" customFormat="1" ht="14.5"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</row>
    <row r="170" spans="5:34" s="225" customFormat="1" ht="14.5"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</row>
    <row r="171" spans="5:34" s="225" customFormat="1" ht="14.5"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</row>
    <row r="172" spans="5:34" s="225" customFormat="1" ht="14.5"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</row>
    <row r="173" spans="5:34" s="225" customFormat="1" ht="14.5"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</row>
    <row r="174" spans="5:34" s="225" customFormat="1" ht="14.5"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</row>
    <row r="175" spans="5:34" s="225" customFormat="1" ht="14.5"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</row>
    <row r="176" spans="5:34" s="225" customFormat="1" ht="14.5"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</row>
    <row r="177" spans="5:34" s="225" customFormat="1" ht="14.5"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</row>
    <row r="178" spans="5:34" s="225" customFormat="1" ht="14.5"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</row>
    <row r="179" spans="5:34" s="225" customFormat="1" ht="14.5"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</row>
    <row r="180" spans="5:34" s="225" customFormat="1" ht="14.5"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</row>
    <row r="181" spans="5:34" s="225" customFormat="1" ht="14.5"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</row>
    <row r="182" spans="5:34" s="225" customFormat="1" ht="14.5"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</row>
    <row r="183" spans="5:34" s="225" customFormat="1" ht="14.5"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</row>
    <row r="184" spans="5:34" s="225" customFormat="1" ht="14.5"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</row>
    <row r="185" spans="5:34" s="225" customFormat="1" ht="14.5"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</row>
    <row r="186" spans="5:34" s="225" customFormat="1" ht="14.5"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</row>
    <row r="187" spans="5:34" s="225" customFormat="1" ht="14.5"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</row>
    <row r="188" spans="5:34" s="225" customFormat="1" ht="14.5"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</row>
    <row r="189" spans="5:34" s="225" customFormat="1" ht="14.5"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</row>
    <row r="190" spans="5:34" s="225" customFormat="1" ht="14.5"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</row>
    <row r="191" spans="5:34" s="225" customFormat="1" ht="14.5"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</row>
    <row r="192" spans="5:34" s="225" customFormat="1" ht="14.5"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</row>
    <row r="193" spans="5:34" s="225" customFormat="1" ht="14.5"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</row>
    <row r="194" spans="5:34" s="225" customFormat="1" ht="14.5"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F194" s="224"/>
      <c r="AG194" s="224"/>
      <c r="AH194" s="224"/>
    </row>
    <row r="195" spans="5:34" s="225" customFormat="1" ht="14.5"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  <c r="AH195" s="224"/>
    </row>
    <row r="196" spans="5:34" s="225" customFormat="1" ht="14.5"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F196" s="224"/>
      <c r="AG196" s="224"/>
      <c r="AH196" s="224"/>
    </row>
    <row r="197" spans="5:34" s="225" customFormat="1" ht="14.5"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4"/>
      <c r="AC197" s="224"/>
      <c r="AD197" s="224"/>
      <c r="AE197" s="224"/>
      <c r="AF197" s="224"/>
      <c r="AG197" s="224"/>
      <c r="AH197" s="224"/>
    </row>
    <row r="198" spans="5:34" s="225" customFormat="1" ht="14.5"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F198" s="224"/>
      <c r="AG198" s="224"/>
      <c r="AH198" s="224"/>
    </row>
    <row r="199" spans="5:34" s="225" customFormat="1" ht="14.5"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F199" s="224"/>
      <c r="AG199" s="224"/>
      <c r="AH199" s="224"/>
    </row>
    <row r="200" spans="5:34" s="225" customFormat="1" ht="14.5"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  <c r="AB200" s="224"/>
      <c r="AC200" s="224"/>
      <c r="AD200" s="224"/>
      <c r="AE200" s="224"/>
      <c r="AF200" s="224"/>
      <c r="AG200" s="224"/>
      <c r="AH200" s="224"/>
    </row>
    <row r="201" spans="5:34" s="225" customFormat="1" ht="14.5"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  <c r="AF201" s="224"/>
      <c r="AG201" s="224"/>
      <c r="AH201" s="224"/>
    </row>
    <row r="202" spans="5:34" s="225" customFormat="1" ht="14.5"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F202" s="224"/>
      <c r="AG202" s="224"/>
      <c r="AH202" s="224"/>
    </row>
    <row r="203" spans="5:34" s="225" customFormat="1" ht="14.5"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  <c r="AB203" s="224"/>
      <c r="AC203" s="224"/>
      <c r="AD203" s="224"/>
      <c r="AE203" s="224"/>
      <c r="AF203" s="224"/>
      <c r="AG203" s="224"/>
      <c r="AH203" s="224"/>
    </row>
    <row r="204" spans="5:34" s="225" customFormat="1" ht="14.5"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  <c r="AB204" s="224"/>
      <c r="AC204" s="224"/>
      <c r="AD204" s="224"/>
      <c r="AE204" s="224"/>
      <c r="AF204" s="224"/>
      <c r="AG204" s="224"/>
      <c r="AH204" s="224"/>
    </row>
    <row r="205" spans="5:34" s="225" customFormat="1" ht="14.5"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  <c r="AB205" s="224"/>
      <c r="AC205" s="224"/>
      <c r="AD205" s="224"/>
      <c r="AE205" s="224"/>
      <c r="AF205" s="224"/>
      <c r="AG205" s="224"/>
      <c r="AH205" s="224"/>
    </row>
    <row r="206" spans="5:34" s="225" customFormat="1" ht="14.5"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  <c r="AB206" s="224"/>
      <c r="AC206" s="224"/>
      <c r="AD206" s="224"/>
      <c r="AE206" s="224"/>
      <c r="AF206" s="224"/>
      <c r="AG206" s="224"/>
      <c r="AH206" s="224"/>
    </row>
    <row r="207" spans="5:34" s="225" customFormat="1" ht="14.5"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  <c r="AB207" s="224"/>
      <c r="AC207" s="224"/>
      <c r="AD207" s="224"/>
      <c r="AE207" s="224"/>
      <c r="AF207" s="224"/>
      <c r="AG207" s="224"/>
      <c r="AH207" s="224"/>
    </row>
    <row r="208" spans="5:34" s="225" customFormat="1" ht="14.5"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224"/>
      <c r="AH208" s="224"/>
    </row>
    <row r="209" spans="5:34" s="225" customFormat="1" ht="14.5"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  <c r="AB209" s="224"/>
      <c r="AC209" s="224"/>
      <c r="AD209" s="224"/>
      <c r="AE209" s="224"/>
      <c r="AF209" s="224"/>
      <c r="AG209" s="224"/>
      <c r="AH209" s="224"/>
    </row>
    <row r="210" spans="5:34" s="225" customFormat="1" ht="14.5"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  <c r="AB210" s="224"/>
      <c r="AC210" s="224"/>
      <c r="AD210" s="224"/>
      <c r="AE210" s="224"/>
      <c r="AF210" s="224"/>
      <c r="AG210" s="224"/>
      <c r="AH210" s="224"/>
    </row>
    <row r="211" spans="5:34" s="225" customFormat="1" ht="14.5"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</row>
    <row r="212" spans="5:34" s="225" customFormat="1" ht="14.5"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</row>
    <row r="213" spans="5:34" s="225" customFormat="1" ht="14.5"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  <c r="AE213" s="224"/>
      <c r="AF213" s="224"/>
      <c r="AG213" s="224"/>
      <c r="AH213" s="224"/>
    </row>
    <row r="214" spans="5:34" s="225" customFormat="1" ht="14.5"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  <c r="AB214" s="224"/>
      <c r="AC214" s="224"/>
      <c r="AD214" s="224"/>
      <c r="AE214" s="224"/>
      <c r="AF214" s="224"/>
      <c r="AG214" s="224"/>
      <c r="AH214" s="224"/>
    </row>
    <row r="215" spans="5:34" s="225" customFormat="1" ht="14.5"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  <c r="AB215" s="224"/>
      <c r="AC215" s="224"/>
      <c r="AD215" s="224"/>
      <c r="AE215" s="224"/>
      <c r="AF215" s="224"/>
      <c r="AG215" s="224"/>
      <c r="AH215" s="224"/>
    </row>
    <row r="216" spans="5:34" s="225" customFormat="1" ht="14.5"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</row>
    <row r="217" spans="5:34" s="225" customFormat="1" ht="14.5"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  <c r="AB217" s="224"/>
      <c r="AC217" s="224"/>
      <c r="AD217" s="224"/>
      <c r="AE217" s="224"/>
      <c r="AF217" s="224"/>
      <c r="AG217" s="224"/>
      <c r="AH217" s="224"/>
    </row>
    <row r="218" spans="5:34" s="225" customFormat="1" ht="14.5"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  <c r="AB218" s="224"/>
      <c r="AC218" s="224"/>
      <c r="AD218" s="224"/>
      <c r="AE218" s="224"/>
      <c r="AF218" s="224"/>
      <c r="AG218" s="224"/>
      <c r="AH218" s="224"/>
    </row>
    <row r="219" spans="5:34" s="225" customFormat="1" ht="14.5"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  <c r="AB219" s="224"/>
      <c r="AC219" s="224"/>
      <c r="AD219" s="224"/>
      <c r="AE219" s="224"/>
      <c r="AF219" s="224"/>
      <c r="AG219" s="224"/>
      <c r="AH219" s="224"/>
    </row>
    <row r="220" spans="5:34" s="225" customFormat="1" ht="14.5"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224"/>
      <c r="AE220" s="224"/>
      <c r="AF220" s="224"/>
      <c r="AG220" s="224"/>
      <c r="AH220" s="224"/>
    </row>
    <row r="221" spans="5:34" s="225" customFormat="1" ht="14.5"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  <c r="AB221" s="224"/>
      <c r="AC221" s="224"/>
      <c r="AD221" s="224"/>
      <c r="AE221" s="224"/>
      <c r="AF221" s="224"/>
      <c r="AG221" s="224"/>
      <c r="AH221" s="224"/>
    </row>
    <row r="222" spans="5:34" s="225" customFormat="1" ht="14.5"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  <c r="AB222" s="224"/>
      <c r="AC222" s="224"/>
      <c r="AD222" s="224"/>
      <c r="AE222" s="224"/>
      <c r="AF222" s="224"/>
      <c r="AG222" s="224"/>
      <c r="AH222" s="224"/>
    </row>
    <row r="223" spans="5:34" s="225" customFormat="1" ht="14.5"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  <c r="AB223" s="224"/>
      <c r="AC223" s="224"/>
      <c r="AD223" s="224"/>
      <c r="AE223" s="224"/>
      <c r="AF223" s="224"/>
      <c r="AG223" s="224"/>
      <c r="AH223" s="224"/>
    </row>
    <row r="224" spans="5:34" s="225" customFormat="1" ht="14.5"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224"/>
      <c r="AE224" s="224"/>
      <c r="AF224" s="224"/>
      <c r="AG224" s="224"/>
      <c r="AH224" s="224"/>
    </row>
    <row r="225" spans="5:34" s="225" customFormat="1" ht="14.5"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  <c r="AF225" s="224"/>
      <c r="AG225" s="224"/>
      <c r="AH225" s="224"/>
    </row>
    <row r="226" spans="5:34" s="225" customFormat="1" ht="14.5"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  <c r="AB226" s="224"/>
      <c r="AC226" s="224"/>
      <c r="AD226" s="224"/>
      <c r="AE226" s="224"/>
      <c r="AF226" s="224"/>
      <c r="AG226" s="224"/>
      <c r="AH226" s="224"/>
    </row>
    <row r="227" spans="5:34" s="225" customFormat="1" ht="14.5"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</row>
    <row r="228" spans="5:34" s="225" customFormat="1" ht="14.5"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224"/>
      <c r="AE228" s="224"/>
      <c r="AF228" s="224"/>
      <c r="AG228" s="224"/>
      <c r="AH228" s="224"/>
    </row>
    <row r="229" spans="5:34" s="225" customFormat="1" ht="14.5"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  <c r="AB229" s="224"/>
      <c r="AC229" s="224"/>
      <c r="AD229" s="224"/>
      <c r="AE229" s="224"/>
      <c r="AF229" s="224"/>
      <c r="AG229" s="224"/>
      <c r="AH229" s="224"/>
    </row>
    <row r="230" spans="5:34" s="225" customFormat="1" ht="14.5"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  <c r="AB230" s="224"/>
      <c r="AC230" s="224"/>
      <c r="AD230" s="224"/>
      <c r="AE230" s="224"/>
      <c r="AF230" s="224"/>
      <c r="AG230" s="224"/>
      <c r="AH230" s="224"/>
    </row>
    <row r="231" spans="5:34" s="225" customFormat="1" ht="14.5"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  <c r="AB231" s="224"/>
      <c r="AC231" s="224"/>
      <c r="AD231" s="224"/>
      <c r="AE231" s="224"/>
      <c r="AF231" s="224"/>
      <c r="AG231" s="224"/>
      <c r="AH231" s="224"/>
    </row>
    <row r="232" spans="5:34" s="225" customFormat="1" ht="14.5"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224"/>
      <c r="AE232" s="224"/>
      <c r="AF232" s="224"/>
      <c r="AG232" s="224"/>
      <c r="AH232" s="224"/>
    </row>
    <row r="233" spans="5:34" s="225" customFormat="1" ht="14.5"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  <c r="AA233" s="224"/>
      <c r="AB233" s="224"/>
      <c r="AC233" s="224"/>
      <c r="AD233" s="224"/>
      <c r="AE233" s="224"/>
      <c r="AF233" s="224"/>
      <c r="AG233" s="224"/>
      <c r="AH233" s="224"/>
    </row>
    <row r="234" spans="5:34" s="225" customFormat="1" ht="14.5"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  <c r="AA234" s="224"/>
      <c r="AB234" s="224"/>
      <c r="AC234" s="224"/>
      <c r="AD234" s="224"/>
      <c r="AE234" s="224"/>
      <c r="AF234" s="224"/>
      <c r="AG234" s="224"/>
      <c r="AH234" s="224"/>
    </row>
    <row r="235" spans="5:34" s="225" customFormat="1" ht="14.5"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  <c r="AA235" s="224"/>
      <c r="AB235" s="224"/>
      <c r="AC235" s="224"/>
      <c r="AD235" s="224"/>
      <c r="AE235" s="224"/>
      <c r="AF235" s="224"/>
      <c r="AG235" s="224"/>
      <c r="AH235" s="224"/>
    </row>
    <row r="236" spans="5:34" s="225" customFormat="1" ht="14.5"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  <c r="AA236" s="224"/>
      <c r="AB236" s="224"/>
      <c r="AC236" s="224"/>
      <c r="AD236" s="224"/>
      <c r="AE236" s="224"/>
      <c r="AF236" s="224"/>
      <c r="AG236" s="224"/>
      <c r="AH236" s="224"/>
    </row>
    <row r="237" spans="5:34" s="225" customFormat="1" ht="14.5"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  <c r="AA237" s="224"/>
      <c r="AB237" s="224"/>
      <c r="AC237" s="224"/>
      <c r="AD237" s="224"/>
      <c r="AE237" s="224"/>
      <c r="AF237" s="224"/>
      <c r="AG237" s="224"/>
      <c r="AH237" s="224"/>
    </row>
    <row r="238" spans="5:34" s="225" customFormat="1" ht="14.5"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  <c r="AA238" s="224"/>
      <c r="AB238" s="224"/>
      <c r="AC238" s="224"/>
      <c r="AD238" s="224"/>
      <c r="AE238" s="224"/>
      <c r="AF238" s="224"/>
      <c r="AG238" s="224"/>
      <c r="AH238" s="224"/>
    </row>
    <row r="239" spans="5:34" s="225" customFormat="1" ht="14.5"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  <c r="AA239" s="224"/>
      <c r="AB239" s="224"/>
      <c r="AC239" s="224"/>
      <c r="AD239" s="224"/>
      <c r="AE239" s="224"/>
      <c r="AF239" s="224"/>
      <c r="AG239" s="224"/>
      <c r="AH239" s="224"/>
    </row>
    <row r="240" spans="5:34" s="225" customFormat="1" ht="14.5"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  <c r="AA240" s="224"/>
      <c r="AB240" s="224"/>
      <c r="AC240" s="224"/>
      <c r="AD240" s="224"/>
      <c r="AE240" s="224"/>
      <c r="AF240" s="224"/>
      <c r="AG240" s="224"/>
      <c r="AH240" s="224"/>
    </row>
    <row r="241" spans="5:34" s="225" customFormat="1" ht="14.5"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  <c r="AA241" s="224"/>
      <c r="AB241" s="224"/>
      <c r="AC241" s="224"/>
      <c r="AD241" s="224"/>
      <c r="AE241" s="224"/>
      <c r="AF241" s="224"/>
      <c r="AG241" s="224"/>
      <c r="AH241" s="224"/>
    </row>
    <row r="242" spans="5:34" s="225" customFormat="1" ht="14.5"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  <c r="AA242" s="224"/>
      <c r="AB242" s="224"/>
      <c r="AC242" s="224"/>
      <c r="AD242" s="224"/>
      <c r="AE242" s="224"/>
      <c r="AF242" s="224"/>
      <c r="AG242" s="224"/>
      <c r="AH242" s="224"/>
    </row>
    <row r="243" spans="5:34" s="225" customFormat="1" ht="14.5"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  <c r="AA243" s="224"/>
      <c r="AB243" s="224"/>
      <c r="AC243" s="224"/>
      <c r="AD243" s="224"/>
      <c r="AE243" s="224"/>
      <c r="AF243" s="224"/>
      <c r="AG243" s="224"/>
      <c r="AH243" s="224"/>
    </row>
    <row r="244" spans="5:34" s="225" customFormat="1" ht="14.5"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224"/>
      <c r="AE244" s="224"/>
      <c r="AF244" s="224"/>
      <c r="AG244" s="224"/>
      <c r="AH244" s="224"/>
    </row>
    <row r="245" spans="5:34" s="225" customFormat="1" ht="14.5"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  <c r="AA245" s="224"/>
      <c r="AB245" s="224"/>
      <c r="AC245" s="224"/>
      <c r="AD245" s="224"/>
      <c r="AE245" s="224"/>
      <c r="AF245" s="224"/>
      <c r="AG245" s="224"/>
      <c r="AH245" s="224"/>
    </row>
    <row r="246" spans="5:34" s="225" customFormat="1" ht="14.5"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  <c r="AA246" s="224"/>
      <c r="AB246" s="224"/>
      <c r="AC246" s="224"/>
      <c r="AD246" s="224"/>
      <c r="AE246" s="224"/>
      <c r="AF246" s="224"/>
      <c r="AG246" s="224"/>
      <c r="AH246" s="224"/>
    </row>
    <row r="247" spans="5:34" s="225" customFormat="1" ht="14.5"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  <c r="AA247" s="224"/>
      <c r="AB247" s="224"/>
      <c r="AC247" s="224"/>
      <c r="AD247" s="224"/>
      <c r="AE247" s="224"/>
      <c r="AF247" s="224"/>
      <c r="AG247" s="224"/>
      <c r="AH247" s="224"/>
    </row>
    <row r="248" spans="5:34" s="225" customFormat="1" ht="14.5"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  <c r="AA248" s="224"/>
      <c r="AB248" s="224"/>
      <c r="AC248" s="224"/>
      <c r="AD248" s="224"/>
      <c r="AE248" s="224"/>
      <c r="AF248" s="224"/>
      <c r="AG248" s="224"/>
      <c r="AH248" s="224"/>
    </row>
    <row r="249" spans="5:34" s="225" customFormat="1" ht="14.5"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  <c r="AA249" s="224"/>
      <c r="AB249" s="224"/>
      <c r="AC249" s="224"/>
      <c r="AD249" s="224"/>
      <c r="AE249" s="224"/>
      <c r="AF249" s="224"/>
      <c r="AG249" s="224"/>
      <c r="AH249" s="224"/>
    </row>
    <row r="250" spans="5:34" s="225" customFormat="1" ht="14.5"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  <c r="AA250" s="224"/>
      <c r="AB250" s="224"/>
      <c r="AC250" s="224"/>
      <c r="AD250" s="224"/>
      <c r="AE250" s="224"/>
      <c r="AF250" s="224"/>
      <c r="AG250" s="224"/>
      <c r="AH250" s="224"/>
    </row>
    <row r="251" spans="5:34" s="225" customFormat="1" ht="14.5"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  <c r="AA251" s="224"/>
      <c r="AB251" s="224"/>
      <c r="AC251" s="224"/>
      <c r="AD251" s="224"/>
      <c r="AE251" s="224"/>
      <c r="AF251" s="224"/>
      <c r="AG251" s="224"/>
      <c r="AH251" s="224"/>
    </row>
    <row r="252" spans="5:34" s="225" customFormat="1" ht="14.5"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  <c r="AA252" s="224"/>
      <c r="AB252" s="224"/>
      <c r="AC252" s="224"/>
      <c r="AD252" s="224"/>
      <c r="AE252" s="224"/>
      <c r="AF252" s="224"/>
      <c r="AG252" s="224"/>
      <c r="AH252" s="224"/>
    </row>
    <row r="253" spans="5:34" s="225" customFormat="1" ht="14.5"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  <c r="AB253" s="224"/>
      <c r="AC253" s="224"/>
      <c r="AD253" s="224"/>
      <c r="AE253" s="224"/>
      <c r="AF253" s="224"/>
      <c r="AG253" s="224"/>
      <c r="AH253" s="224"/>
    </row>
    <row r="254" spans="5:34" s="225" customFormat="1" ht="14.5"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  <c r="AB254" s="224"/>
      <c r="AC254" s="224"/>
      <c r="AD254" s="224"/>
      <c r="AE254" s="224"/>
      <c r="AF254" s="224"/>
      <c r="AG254" s="224"/>
      <c r="AH254" s="224"/>
    </row>
    <row r="255" spans="5:34" s="225" customFormat="1" ht="14.5"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  <c r="AB255" s="224"/>
      <c r="AC255" s="224"/>
      <c r="AD255" s="224"/>
      <c r="AE255" s="224"/>
      <c r="AF255" s="224"/>
      <c r="AG255" s="224"/>
      <c r="AH255" s="224"/>
    </row>
    <row r="256" spans="5:34" s="225" customFormat="1" ht="14.5"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  <c r="AB256" s="224"/>
      <c r="AC256" s="224"/>
      <c r="AD256" s="224"/>
      <c r="AE256" s="224"/>
      <c r="AF256" s="224"/>
      <c r="AG256" s="224"/>
      <c r="AH256" s="224"/>
    </row>
    <row r="257" spans="5:34" s="225" customFormat="1" ht="14.5"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  <c r="AB257" s="224"/>
      <c r="AC257" s="224"/>
      <c r="AD257" s="224"/>
      <c r="AE257" s="224"/>
      <c r="AF257" s="224"/>
      <c r="AG257" s="224"/>
      <c r="AH257" s="224"/>
    </row>
    <row r="258" spans="5:34" s="225" customFormat="1" ht="14.5"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  <c r="AB258" s="224"/>
      <c r="AC258" s="224"/>
      <c r="AD258" s="224"/>
      <c r="AE258" s="224"/>
      <c r="AF258" s="224"/>
      <c r="AG258" s="224"/>
      <c r="AH258" s="224"/>
    </row>
    <row r="259" spans="5:34" s="225" customFormat="1" ht="14.5"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  <c r="AB259" s="224"/>
      <c r="AC259" s="224"/>
      <c r="AD259" s="224"/>
      <c r="AE259" s="224"/>
      <c r="AF259" s="224"/>
      <c r="AG259" s="224"/>
      <c r="AH259" s="224"/>
    </row>
    <row r="260" spans="5:34" s="225" customFormat="1" ht="14.5"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4"/>
      <c r="AE260" s="224"/>
      <c r="AF260" s="224"/>
      <c r="AG260" s="224"/>
      <c r="AH260" s="224"/>
    </row>
    <row r="261" spans="5:34" s="225" customFormat="1" ht="14.5"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4"/>
      <c r="AE261" s="224"/>
      <c r="AF261" s="224"/>
      <c r="AG261" s="224"/>
      <c r="AH261" s="224"/>
    </row>
    <row r="262" spans="5:34" s="225" customFormat="1" ht="14.5"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  <c r="AB262" s="224"/>
      <c r="AC262" s="224"/>
      <c r="AD262" s="224"/>
      <c r="AE262" s="224"/>
      <c r="AF262" s="224"/>
      <c r="AG262" s="224"/>
      <c r="AH262" s="224"/>
    </row>
    <row r="263" spans="5:34" s="225" customFormat="1" ht="14.5"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  <c r="AB263" s="224"/>
      <c r="AC263" s="224"/>
      <c r="AD263" s="224"/>
      <c r="AE263" s="224"/>
      <c r="AF263" s="224"/>
      <c r="AG263" s="224"/>
      <c r="AH263" s="224"/>
    </row>
    <row r="264" spans="5:34" s="225" customFormat="1" ht="14.5"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  <c r="AB264" s="224"/>
      <c r="AC264" s="224"/>
      <c r="AD264" s="224"/>
      <c r="AE264" s="224"/>
      <c r="AF264" s="224"/>
      <c r="AG264" s="224"/>
      <c r="AH264" s="224"/>
    </row>
    <row r="265" spans="5:34" s="225" customFormat="1" ht="14.5"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  <c r="AA265" s="224"/>
      <c r="AB265" s="224"/>
      <c r="AC265" s="224"/>
      <c r="AD265" s="224"/>
      <c r="AE265" s="224"/>
      <c r="AF265" s="224"/>
      <c r="AG265" s="224"/>
      <c r="AH265" s="224"/>
    </row>
    <row r="266" spans="5:34" s="225" customFormat="1" ht="14.5"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  <c r="AA266" s="224"/>
      <c r="AB266" s="224"/>
      <c r="AC266" s="224"/>
      <c r="AD266" s="224"/>
      <c r="AE266" s="224"/>
      <c r="AF266" s="224"/>
      <c r="AG266" s="224"/>
      <c r="AH266" s="224"/>
    </row>
    <row r="267" spans="5:34" s="225" customFormat="1" ht="14.5"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  <c r="AA267" s="224"/>
      <c r="AB267" s="224"/>
      <c r="AC267" s="224"/>
      <c r="AD267" s="224"/>
      <c r="AE267" s="224"/>
      <c r="AF267" s="224"/>
      <c r="AG267" s="224"/>
      <c r="AH267" s="224"/>
    </row>
    <row r="268" spans="5:34" s="225" customFormat="1" ht="14.5"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224"/>
      <c r="AE268" s="224"/>
      <c r="AF268" s="224"/>
      <c r="AG268" s="224"/>
      <c r="AH268" s="224"/>
    </row>
    <row r="269" spans="5:34" s="225" customFormat="1" ht="14.5"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4"/>
      <c r="AE269" s="224"/>
      <c r="AF269" s="224"/>
      <c r="AG269" s="224"/>
      <c r="AH269" s="224"/>
    </row>
    <row r="270" spans="5:34" s="225" customFormat="1" ht="14.5"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  <c r="AB270" s="224"/>
      <c r="AC270" s="224"/>
      <c r="AD270" s="224"/>
      <c r="AE270" s="224"/>
      <c r="AF270" s="224"/>
      <c r="AG270" s="224"/>
      <c r="AH270" s="224"/>
    </row>
    <row r="271" spans="5:34" s="225" customFormat="1" ht="14.5"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  <c r="AB271" s="224"/>
      <c r="AC271" s="224"/>
      <c r="AD271" s="224"/>
      <c r="AE271" s="224"/>
      <c r="AF271" s="224"/>
      <c r="AG271" s="224"/>
      <c r="AH271" s="224"/>
    </row>
    <row r="272" spans="5:34" s="225" customFormat="1" ht="14.5"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224"/>
      <c r="AE272" s="224"/>
      <c r="AF272" s="224"/>
      <c r="AG272" s="224"/>
      <c r="AH272" s="224"/>
    </row>
    <row r="273" spans="5:34" s="225" customFormat="1" ht="14.5"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  <c r="AA273" s="224"/>
      <c r="AB273" s="224"/>
      <c r="AC273" s="224"/>
      <c r="AD273" s="224"/>
      <c r="AE273" s="224"/>
      <c r="AF273" s="224"/>
      <c r="AG273" s="224"/>
      <c r="AH273" s="224"/>
    </row>
    <row r="274" spans="5:34" s="225" customFormat="1" ht="14.5"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  <c r="AB274" s="224"/>
      <c r="AC274" s="224"/>
      <c r="AD274" s="224"/>
      <c r="AE274" s="224"/>
      <c r="AF274" s="224"/>
      <c r="AG274" s="224"/>
      <c r="AH274" s="224"/>
    </row>
    <row r="275" spans="5:34" s="225" customFormat="1" ht="14.5"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  <c r="AB275" s="224"/>
      <c r="AC275" s="224"/>
      <c r="AD275" s="224"/>
      <c r="AE275" s="224"/>
      <c r="AF275" s="224"/>
      <c r="AG275" s="224"/>
      <c r="AH275" s="224"/>
    </row>
    <row r="276" spans="5:34" s="225" customFormat="1" ht="14.5"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224"/>
      <c r="AE276" s="224"/>
      <c r="AF276" s="224"/>
      <c r="AG276" s="224"/>
      <c r="AH276" s="224"/>
    </row>
    <row r="277" spans="5:34" s="225" customFormat="1" ht="14.5"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  <c r="AB277" s="224"/>
      <c r="AC277" s="224"/>
      <c r="AD277" s="224"/>
      <c r="AE277" s="224"/>
      <c r="AF277" s="224"/>
      <c r="AG277" s="224"/>
      <c r="AH277" s="224"/>
    </row>
    <row r="278" spans="5:34" s="225" customFormat="1" ht="14.5"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  <c r="AB278" s="224"/>
      <c r="AC278" s="224"/>
      <c r="AD278" s="224"/>
      <c r="AE278" s="224"/>
      <c r="AF278" s="224"/>
      <c r="AG278" s="224"/>
      <c r="AH278" s="224"/>
    </row>
    <row r="279" spans="5:34" s="225" customFormat="1" ht="14.5"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  <c r="AA279" s="224"/>
      <c r="AB279" s="224"/>
      <c r="AC279" s="224"/>
      <c r="AD279" s="224"/>
      <c r="AE279" s="224"/>
      <c r="AF279" s="224"/>
      <c r="AG279" s="224"/>
      <c r="AH279" s="224"/>
    </row>
    <row r="280" spans="5:34" s="225" customFormat="1" ht="14.5"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224"/>
      <c r="AE280" s="224"/>
      <c r="AF280" s="224"/>
      <c r="AG280" s="224"/>
      <c r="AH280" s="224"/>
    </row>
    <row r="281" spans="5:34" s="225" customFormat="1" ht="14.5"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  <c r="AA281" s="224"/>
      <c r="AB281" s="224"/>
      <c r="AC281" s="224"/>
      <c r="AD281" s="224"/>
      <c r="AE281" s="224"/>
      <c r="AF281" s="224"/>
      <c r="AG281" s="224"/>
      <c r="AH281" s="224"/>
    </row>
    <row r="282" spans="5:34" s="225" customFormat="1" ht="14.5"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  <c r="AA282" s="224"/>
      <c r="AB282" s="224"/>
      <c r="AC282" s="224"/>
      <c r="AD282" s="224"/>
      <c r="AE282" s="224"/>
      <c r="AF282" s="224"/>
      <c r="AG282" s="224"/>
      <c r="AH282" s="224"/>
    </row>
    <row r="283" spans="5:34" s="225" customFormat="1" ht="14.5"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  <c r="AD283" s="224"/>
      <c r="AE283" s="224"/>
      <c r="AF283" s="224"/>
      <c r="AG283" s="224"/>
      <c r="AH283" s="224"/>
    </row>
    <row r="284" spans="5:34" s="225" customFormat="1" ht="14.5"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  <c r="AD284" s="224"/>
      <c r="AE284" s="224"/>
      <c r="AF284" s="224"/>
      <c r="AG284" s="224"/>
      <c r="AH284" s="224"/>
    </row>
    <row r="285" spans="5:34" s="225" customFormat="1" ht="14.5"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  <c r="AA285" s="224"/>
      <c r="AB285" s="224"/>
      <c r="AC285" s="224"/>
      <c r="AD285" s="224"/>
      <c r="AE285" s="224"/>
      <c r="AF285" s="224"/>
      <c r="AG285" s="224"/>
      <c r="AH285" s="224"/>
    </row>
    <row r="286" spans="5:34" s="225" customFormat="1" ht="14.5"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  <c r="AA286" s="224"/>
      <c r="AB286" s="224"/>
      <c r="AC286" s="224"/>
      <c r="AD286" s="224"/>
      <c r="AE286" s="224"/>
      <c r="AF286" s="224"/>
      <c r="AG286" s="224"/>
      <c r="AH286" s="224"/>
    </row>
    <row r="287" spans="5:34" s="225" customFormat="1" ht="14.5"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  <c r="AA287" s="224"/>
      <c r="AB287" s="224"/>
      <c r="AC287" s="224"/>
      <c r="AD287" s="224"/>
      <c r="AE287" s="224"/>
      <c r="AF287" s="224"/>
      <c r="AG287" s="224"/>
      <c r="AH287" s="224"/>
    </row>
    <row r="288" spans="5:34" s="225" customFormat="1" ht="14.5"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  <c r="AB288" s="224"/>
      <c r="AC288" s="224"/>
      <c r="AD288" s="224"/>
      <c r="AE288" s="224"/>
      <c r="AF288" s="224"/>
      <c r="AG288" s="224"/>
      <c r="AH288" s="224"/>
    </row>
    <row r="289" spans="5:34" s="225" customFormat="1" ht="14.5"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  <c r="AA289" s="224"/>
      <c r="AB289" s="224"/>
      <c r="AC289" s="224"/>
      <c r="AD289" s="224"/>
      <c r="AE289" s="224"/>
      <c r="AF289" s="224"/>
      <c r="AG289" s="224"/>
      <c r="AH289" s="224"/>
    </row>
    <row r="290" spans="5:34" s="225" customFormat="1" ht="14.5"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  <c r="AA290" s="224"/>
      <c r="AB290" s="224"/>
      <c r="AC290" s="224"/>
      <c r="AD290" s="224"/>
      <c r="AE290" s="224"/>
      <c r="AF290" s="224"/>
      <c r="AG290" s="224"/>
      <c r="AH290" s="224"/>
    </row>
    <row r="291" spans="5:34" s="225" customFormat="1" ht="14.5"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  <c r="AA291" s="224"/>
      <c r="AB291" s="224"/>
      <c r="AC291" s="224"/>
      <c r="AD291" s="224"/>
      <c r="AE291" s="224"/>
      <c r="AF291" s="224"/>
      <c r="AG291" s="224"/>
      <c r="AH291" s="224"/>
    </row>
    <row r="292" spans="5:34" s="225" customFormat="1" ht="14.5"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4"/>
      <c r="AE292" s="224"/>
      <c r="AF292" s="224"/>
      <c r="AG292" s="224"/>
      <c r="AH292" s="224"/>
    </row>
    <row r="293" spans="5:34" s="225" customFormat="1" ht="14.5"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  <c r="AB293" s="224"/>
      <c r="AC293" s="224"/>
      <c r="AD293" s="224"/>
      <c r="AE293" s="224"/>
      <c r="AF293" s="224"/>
      <c r="AG293" s="224"/>
      <c r="AH293" s="224"/>
    </row>
    <row r="294" spans="5:34" s="225" customFormat="1" ht="14.5"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  <c r="AB294" s="224"/>
      <c r="AC294" s="224"/>
      <c r="AD294" s="224"/>
      <c r="AE294" s="224"/>
      <c r="AF294" s="224"/>
      <c r="AG294" s="224"/>
      <c r="AH294" s="224"/>
    </row>
    <row r="295" spans="5:34" s="225" customFormat="1" ht="14.5"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4"/>
      <c r="AE295" s="224"/>
      <c r="AF295" s="224"/>
      <c r="AG295" s="224"/>
      <c r="AH295" s="224"/>
    </row>
    <row r="296" spans="5:34" s="225" customFormat="1" ht="14.5"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4"/>
      <c r="AE296" s="224"/>
      <c r="AF296" s="224"/>
      <c r="AG296" s="224"/>
      <c r="AH296" s="224"/>
    </row>
    <row r="297" spans="5:34" s="225" customFormat="1" ht="14.5"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  <c r="AA297" s="224"/>
      <c r="AB297" s="224"/>
      <c r="AC297" s="224"/>
      <c r="AD297" s="224"/>
      <c r="AE297" s="224"/>
      <c r="AF297" s="224"/>
      <c r="AG297" s="224"/>
      <c r="AH297" s="224"/>
    </row>
    <row r="298" spans="5:34" s="225" customFormat="1" ht="14.5"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  <c r="AA298" s="224"/>
      <c r="AB298" s="224"/>
      <c r="AC298" s="224"/>
      <c r="AD298" s="224"/>
      <c r="AE298" s="224"/>
      <c r="AF298" s="224"/>
      <c r="AG298" s="224"/>
      <c r="AH298" s="224"/>
    </row>
    <row r="299" spans="5:34" s="225" customFormat="1" ht="14.5"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  <c r="AA299" s="224"/>
      <c r="AB299" s="224"/>
      <c r="AC299" s="224"/>
      <c r="AD299" s="224"/>
      <c r="AE299" s="224"/>
      <c r="AF299" s="224"/>
      <c r="AG299" s="224"/>
      <c r="AH299" s="224"/>
    </row>
    <row r="300" spans="5:34" s="225" customFormat="1" ht="14.5"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  <c r="AA300" s="224"/>
      <c r="AB300" s="224"/>
      <c r="AC300" s="224"/>
      <c r="AD300" s="224"/>
      <c r="AE300" s="224"/>
      <c r="AF300" s="224"/>
      <c r="AG300" s="224"/>
      <c r="AH300" s="224"/>
    </row>
    <row r="301" spans="5:34" s="225" customFormat="1" ht="14.5"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  <c r="AA301" s="224"/>
      <c r="AB301" s="224"/>
      <c r="AC301" s="224"/>
      <c r="AD301" s="224"/>
      <c r="AE301" s="224"/>
      <c r="AF301" s="224"/>
      <c r="AG301" s="224"/>
      <c r="AH301" s="224"/>
    </row>
    <row r="302" spans="5:34" s="225" customFormat="1" ht="14.5"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  <c r="AA302" s="224"/>
      <c r="AB302" s="224"/>
      <c r="AC302" s="224"/>
      <c r="AD302" s="224"/>
      <c r="AE302" s="224"/>
      <c r="AF302" s="224"/>
      <c r="AG302" s="224"/>
      <c r="AH302" s="224"/>
    </row>
    <row r="303" spans="5:34" s="225" customFormat="1" ht="14.5"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  <c r="AA303" s="224"/>
      <c r="AB303" s="224"/>
      <c r="AC303" s="224"/>
      <c r="AD303" s="224"/>
      <c r="AE303" s="224"/>
      <c r="AF303" s="224"/>
      <c r="AG303" s="224"/>
      <c r="AH303" s="224"/>
    </row>
    <row r="304" spans="5:34" s="225" customFormat="1" ht="14.5"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  <c r="AA304" s="224"/>
      <c r="AB304" s="224"/>
      <c r="AC304" s="224"/>
      <c r="AD304" s="224"/>
      <c r="AE304" s="224"/>
      <c r="AF304" s="224"/>
      <c r="AG304" s="224"/>
      <c r="AH304" s="224"/>
    </row>
    <row r="305" spans="5:34" s="225" customFormat="1" ht="14.5"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  <c r="AA305" s="224"/>
      <c r="AB305" s="224"/>
      <c r="AC305" s="224"/>
      <c r="AD305" s="224"/>
      <c r="AE305" s="224"/>
      <c r="AF305" s="224"/>
      <c r="AG305" s="224"/>
      <c r="AH305" s="224"/>
    </row>
    <row r="306" spans="5:34" s="225" customFormat="1" ht="14.5"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  <c r="AA306" s="224"/>
      <c r="AB306" s="224"/>
      <c r="AC306" s="224"/>
      <c r="AD306" s="224"/>
      <c r="AE306" s="224"/>
      <c r="AF306" s="224"/>
      <c r="AG306" s="224"/>
      <c r="AH306" s="224"/>
    </row>
    <row r="307" spans="5:34" s="225" customFormat="1" ht="14.5"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  <c r="AA307" s="224"/>
      <c r="AB307" s="224"/>
      <c r="AC307" s="224"/>
      <c r="AD307" s="224"/>
      <c r="AE307" s="224"/>
      <c r="AF307" s="224"/>
      <c r="AG307" s="224"/>
      <c r="AH307" s="224"/>
    </row>
    <row r="308" spans="5:34" s="225" customFormat="1" ht="14.5"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  <c r="AA308" s="224"/>
      <c r="AB308" s="224"/>
      <c r="AC308" s="224"/>
      <c r="AD308" s="224"/>
      <c r="AE308" s="224"/>
      <c r="AF308" s="224"/>
      <c r="AG308" s="224"/>
      <c r="AH308" s="224"/>
    </row>
    <row r="309" spans="5:34" s="225" customFormat="1" ht="14.5"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  <c r="AA309" s="224"/>
      <c r="AB309" s="224"/>
      <c r="AC309" s="224"/>
      <c r="AD309" s="224"/>
      <c r="AE309" s="224"/>
      <c r="AF309" s="224"/>
      <c r="AG309" s="224"/>
      <c r="AH309" s="224"/>
    </row>
    <row r="310" spans="5:34" s="225" customFormat="1" ht="14.5"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  <c r="AA310" s="224"/>
      <c r="AB310" s="224"/>
      <c r="AC310" s="224"/>
      <c r="AD310" s="224"/>
      <c r="AE310" s="224"/>
      <c r="AF310" s="224"/>
      <c r="AG310" s="224"/>
      <c r="AH310" s="224"/>
    </row>
    <row r="311" spans="5:34" s="225" customFormat="1" ht="14.5"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  <c r="AA311" s="224"/>
      <c r="AB311" s="224"/>
      <c r="AC311" s="224"/>
      <c r="AD311" s="224"/>
      <c r="AE311" s="224"/>
      <c r="AF311" s="224"/>
      <c r="AG311" s="224"/>
      <c r="AH311" s="224"/>
    </row>
    <row r="312" spans="5:34" s="225" customFormat="1" ht="14.5"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  <c r="AA312" s="224"/>
      <c r="AB312" s="224"/>
      <c r="AC312" s="224"/>
      <c r="AD312" s="224"/>
      <c r="AE312" s="224"/>
      <c r="AF312" s="224"/>
      <c r="AG312" s="224"/>
      <c r="AH312" s="224"/>
    </row>
    <row r="313" spans="5:34" s="225" customFormat="1" ht="14.5"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  <c r="AA313" s="224"/>
      <c r="AB313" s="224"/>
      <c r="AC313" s="224"/>
      <c r="AD313" s="224"/>
      <c r="AE313" s="224"/>
      <c r="AF313" s="224"/>
      <c r="AG313" s="224"/>
      <c r="AH313" s="224"/>
    </row>
    <row r="314" spans="5:34" s="225" customFormat="1" ht="14.5"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  <c r="AA314" s="224"/>
      <c r="AB314" s="224"/>
      <c r="AC314" s="224"/>
      <c r="AD314" s="224"/>
      <c r="AE314" s="224"/>
      <c r="AF314" s="224"/>
      <c r="AG314" s="224"/>
      <c r="AH314" s="224"/>
    </row>
    <row r="315" spans="5:34" s="225" customFormat="1" ht="14.5"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  <c r="AA315" s="224"/>
      <c r="AB315" s="224"/>
      <c r="AC315" s="224"/>
      <c r="AD315" s="224"/>
      <c r="AE315" s="224"/>
      <c r="AF315" s="224"/>
      <c r="AG315" s="224"/>
      <c r="AH315" s="224"/>
    </row>
    <row r="316" spans="5:34" s="225" customFormat="1" ht="14.5"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224"/>
      <c r="AE316" s="224"/>
      <c r="AF316" s="224"/>
      <c r="AG316" s="224"/>
      <c r="AH316" s="224"/>
    </row>
    <row r="317" spans="5:34" s="225" customFormat="1" ht="14.5"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  <c r="AA317" s="224"/>
      <c r="AB317" s="224"/>
      <c r="AC317" s="224"/>
      <c r="AD317" s="224"/>
      <c r="AE317" s="224"/>
      <c r="AF317" s="224"/>
      <c r="AG317" s="224"/>
      <c r="AH317" s="224"/>
    </row>
    <row r="318" spans="5:34" s="225" customFormat="1" ht="14.5"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  <c r="AA318" s="224"/>
      <c r="AB318" s="224"/>
      <c r="AC318" s="224"/>
      <c r="AD318" s="224"/>
      <c r="AE318" s="224"/>
      <c r="AF318" s="224"/>
      <c r="AG318" s="224"/>
      <c r="AH318" s="224"/>
    </row>
    <row r="319" spans="5:34" s="225" customFormat="1" ht="14.5"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  <c r="AA319" s="224"/>
      <c r="AB319" s="224"/>
      <c r="AC319" s="224"/>
      <c r="AD319" s="224"/>
      <c r="AE319" s="224"/>
      <c r="AF319" s="224"/>
      <c r="AG319" s="224"/>
      <c r="AH319" s="224"/>
    </row>
    <row r="320" spans="5:34" s="225" customFormat="1" ht="14.5"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224"/>
      <c r="AE320" s="224"/>
      <c r="AF320" s="224"/>
      <c r="AG320" s="224"/>
      <c r="AH320" s="224"/>
    </row>
    <row r="321" spans="5:34" s="225" customFormat="1" ht="14.5"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  <c r="AB321" s="224"/>
      <c r="AC321" s="224"/>
      <c r="AD321" s="224"/>
      <c r="AE321" s="224"/>
      <c r="AF321" s="224"/>
      <c r="AG321" s="224"/>
      <c r="AH321" s="224"/>
    </row>
    <row r="322" spans="5:34" s="225" customFormat="1" ht="14.5"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  <c r="AA322" s="224"/>
      <c r="AB322" s="224"/>
      <c r="AC322" s="224"/>
      <c r="AD322" s="224"/>
      <c r="AE322" s="224"/>
      <c r="AF322" s="224"/>
      <c r="AG322" s="224"/>
      <c r="AH322" s="224"/>
    </row>
    <row r="323" spans="5:34" s="225" customFormat="1" ht="14.5"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  <c r="AA323" s="224"/>
      <c r="AB323" s="224"/>
      <c r="AC323" s="224"/>
      <c r="AD323" s="224"/>
      <c r="AE323" s="224"/>
      <c r="AF323" s="224"/>
      <c r="AG323" s="224"/>
      <c r="AH323" s="224"/>
    </row>
    <row r="324" spans="5:34" s="225" customFormat="1" ht="14.5"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  <c r="AA324" s="224"/>
      <c r="AB324" s="224"/>
      <c r="AC324" s="224"/>
      <c r="AD324" s="224"/>
      <c r="AE324" s="224"/>
      <c r="AF324" s="224"/>
      <c r="AG324" s="224"/>
      <c r="AH324" s="224"/>
    </row>
    <row r="325" spans="5:34" s="225" customFormat="1" ht="14.5"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  <c r="AA325" s="224"/>
      <c r="AB325" s="224"/>
      <c r="AC325" s="224"/>
      <c r="AD325" s="224"/>
      <c r="AE325" s="224"/>
      <c r="AF325" s="224"/>
      <c r="AG325" s="224"/>
      <c r="AH325" s="224"/>
    </row>
    <row r="326" spans="5:34" s="225" customFormat="1" ht="14.5"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  <c r="AA326" s="224"/>
      <c r="AB326" s="224"/>
      <c r="AC326" s="224"/>
      <c r="AD326" s="224"/>
      <c r="AE326" s="224"/>
      <c r="AF326" s="224"/>
      <c r="AG326" s="224"/>
      <c r="AH326" s="224"/>
    </row>
    <row r="327" spans="5:34" s="225" customFormat="1" ht="14.5"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  <c r="AB327" s="224"/>
      <c r="AC327" s="224"/>
      <c r="AD327" s="224"/>
      <c r="AE327" s="224"/>
      <c r="AF327" s="224"/>
      <c r="AG327" s="224"/>
      <c r="AH327" s="224"/>
    </row>
    <row r="328" spans="5:34" s="225" customFormat="1" ht="14.5"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  <c r="AA328" s="224"/>
      <c r="AB328" s="224"/>
      <c r="AC328" s="224"/>
      <c r="AD328" s="224"/>
      <c r="AE328" s="224"/>
      <c r="AF328" s="224"/>
      <c r="AG328" s="224"/>
      <c r="AH328" s="224"/>
    </row>
    <row r="329" spans="5:34" s="225" customFormat="1" ht="14.5"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  <c r="AA329" s="224"/>
      <c r="AB329" s="224"/>
      <c r="AC329" s="224"/>
      <c r="AD329" s="224"/>
      <c r="AE329" s="224"/>
      <c r="AF329" s="224"/>
      <c r="AG329" s="224"/>
      <c r="AH329" s="224"/>
    </row>
    <row r="330" spans="5:34" s="225" customFormat="1" ht="14.5"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  <c r="AA330" s="224"/>
      <c r="AB330" s="224"/>
      <c r="AC330" s="224"/>
      <c r="AD330" s="224"/>
      <c r="AE330" s="224"/>
      <c r="AF330" s="224"/>
      <c r="AG330" s="224"/>
      <c r="AH330" s="224"/>
    </row>
    <row r="331" spans="5:34" s="225" customFormat="1" ht="14.5"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  <c r="AA331" s="224"/>
      <c r="AB331" s="224"/>
      <c r="AC331" s="224"/>
      <c r="AD331" s="224"/>
      <c r="AE331" s="224"/>
      <c r="AF331" s="224"/>
      <c r="AG331" s="224"/>
      <c r="AH331" s="224"/>
    </row>
    <row r="332" spans="5:34" s="225" customFormat="1" ht="14.5"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  <c r="AB332" s="224"/>
      <c r="AC332" s="224"/>
      <c r="AD332" s="224"/>
      <c r="AE332" s="224"/>
      <c r="AF332" s="224"/>
      <c r="AG332" s="224"/>
      <c r="AH332" s="224"/>
    </row>
    <row r="333" spans="5:34" s="225" customFormat="1" ht="14.5"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  <c r="AA333" s="224"/>
      <c r="AB333" s="224"/>
      <c r="AC333" s="224"/>
      <c r="AD333" s="224"/>
      <c r="AE333" s="224"/>
      <c r="AF333" s="224"/>
      <c r="AG333" s="224"/>
      <c r="AH333" s="224"/>
    </row>
    <row r="334" spans="5:34" s="225" customFormat="1" ht="14.5"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  <c r="AA334" s="224"/>
      <c r="AB334" s="224"/>
      <c r="AC334" s="224"/>
      <c r="AD334" s="224"/>
      <c r="AE334" s="224"/>
      <c r="AF334" s="224"/>
      <c r="AG334" s="224"/>
      <c r="AH334" s="224"/>
    </row>
    <row r="335" spans="5:34" s="225" customFormat="1" ht="14.5"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  <c r="AA335" s="224"/>
      <c r="AB335" s="224"/>
      <c r="AC335" s="224"/>
      <c r="AD335" s="224"/>
      <c r="AE335" s="224"/>
      <c r="AF335" s="224"/>
      <c r="AG335" s="224"/>
      <c r="AH335" s="224"/>
    </row>
    <row r="336" spans="5:34" s="225" customFormat="1" ht="14.5"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  <c r="AA336" s="224"/>
      <c r="AB336" s="224"/>
      <c r="AC336" s="224"/>
      <c r="AD336" s="224"/>
      <c r="AE336" s="224"/>
      <c r="AF336" s="224"/>
      <c r="AG336" s="224"/>
      <c r="AH336" s="224"/>
    </row>
    <row r="337" spans="5:34" s="225" customFormat="1" ht="14.5"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  <c r="AA337" s="224"/>
      <c r="AB337" s="224"/>
      <c r="AC337" s="224"/>
      <c r="AD337" s="224"/>
      <c r="AE337" s="224"/>
      <c r="AF337" s="224"/>
      <c r="AG337" s="224"/>
      <c r="AH337" s="224"/>
    </row>
    <row r="338" spans="5:34" s="225" customFormat="1" ht="14.5"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  <c r="AA338" s="224"/>
      <c r="AB338" s="224"/>
      <c r="AC338" s="224"/>
      <c r="AD338" s="224"/>
      <c r="AE338" s="224"/>
      <c r="AF338" s="224"/>
      <c r="AG338" s="224"/>
      <c r="AH338" s="224"/>
    </row>
    <row r="339" spans="5:34" s="225" customFormat="1" ht="14.5"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  <c r="AA339" s="224"/>
      <c r="AB339" s="224"/>
      <c r="AC339" s="224"/>
      <c r="AD339" s="224"/>
      <c r="AE339" s="224"/>
      <c r="AF339" s="224"/>
      <c r="AG339" s="224"/>
      <c r="AH339" s="224"/>
    </row>
    <row r="340" spans="5:34" s="225" customFormat="1" ht="14.5"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  <c r="AB340" s="224"/>
      <c r="AC340" s="224"/>
      <c r="AD340" s="224"/>
      <c r="AE340" s="224"/>
      <c r="AF340" s="224"/>
      <c r="AG340" s="224"/>
      <c r="AH340" s="224"/>
    </row>
    <row r="341" spans="5:34" s="225" customFormat="1" ht="14.5"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  <c r="AA341" s="224"/>
      <c r="AB341" s="224"/>
      <c r="AC341" s="224"/>
      <c r="AD341" s="224"/>
      <c r="AE341" s="224"/>
      <c r="AF341" s="224"/>
      <c r="AG341" s="224"/>
      <c r="AH341" s="224"/>
    </row>
    <row r="342" spans="5:34" s="225" customFormat="1" ht="14.5"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  <c r="AA342" s="224"/>
      <c r="AB342" s="224"/>
      <c r="AC342" s="224"/>
      <c r="AD342" s="224"/>
      <c r="AE342" s="224"/>
      <c r="AF342" s="224"/>
      <c r="AG342" s="224"/>
      <c r="AH342" s="224"/>
    </row>
    <row r="343" spans="5:34" s="225" customFormat="1" ht="14.5"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  <c r="AB343" s="224"/>
      <c r="AC343" s="224"/>
      <c r="AD343" s="224"/>
      <c r="AE343" s="224"/>
      <c r="AF343" s="224"/>
      <c r="AG343" s="224"/>
      <c r="AH343" s="224"/>
    </row>
    <row r="344" spans="5:34" s="225" customFormat="1" ht="14.5"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  <c r="AB344" s="224"/>
      <c r="AC344" s="224"/>
      <c r="AD344" s="224"/>
      <c r="AE344" s="224"/>
      <c r="AF344" s="224"/>
      <c r="AG344" s="224"/>
      <c r="AH344" s="224"/>
    </row>
    <row r="345" spans="5:34" s="225" customFormat="1" ht="14.5"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  <c r="AA345" s="224"/>
      <c r="AB345" s="224"/>
      <c r="AC345" s="224"/>
      <c r="AD345" s="224"/>
      <c r="AE345" s="224"/>
      <c r="AF345" s="224"/>
      <c r="AG345" s="224"/>
      <c r="AH345" s="224"/>
    </row>
    <row r="346" spans="5:34" s="225" customFormat="1" ht="14.5"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  <c r="AA346" s="224"/>
      <c r="AB346" s="224"/>
      <c r="AC346" s="224"/>
      <c r="AD346" s="224"/>
      <c r="AE346" s="224"/>
      <c r="AF346" s="224"/>
      <c r="AG346" s="224"/>
      <c r="AH346" s="224"/>
    </row>
    <row r="347" spans="5:34" s="225" customFormat="1" ht="14.5"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  <c r="AA347" s="224"/>
      <c r="AB347" s="224"/>
      <c r="AC347" s="224"/>
      <c r="AD347" s="224"/>
      <c r="AE347" s="224"/>
      <c r="AF347" s="224"/>
      <c r="AG347" s="224"/>
      <c r="AH347" s="224"/>
    </row>
    <row r="348" spans="5:34" s="225" customFormat="1" ht="14.5"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  <c r="AA348" s="224"/>
      <c r="AB348" s="224"/>
      <c r="AC348" s="224"/>
      <c r="AD348" s="224"/>
      <c r="AE348" s="224"/>
      <c r="AF348" s="224"/>
      <c r="AG348" s="224"/>
      <c r="AH348" s="224"/>
    </row>
    <row r="349" spans="5:34" s="225" customFormat="1" ht="14.5"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  <c r="AA349" s="224"/>
      <c r="AB349" s="224"/>
      <c r="AC349" s="224"/>
      <c r="AD349" s="224"/>
      <c r="AE349" s="224"/>
      <c r="AF349" s="224"/>
      <c r="AG349" s="224"/>
      <c r="AH349" s="224"/>
    </row>
    <row r="350" spans="5:34" s="225" customFormat="1" ht="14.5"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  <c r="AA350" s="224"/>
      <c r="AB350" s="224"/>
      <c r="AC350" s="224"/>
      <c r="AD350" s="224"/>
      <c r="AE350" s="224"/>
      <c r="AF350" s="224"/>
      <c r="AG350" s="224"/>
      <c r="AH350" s="224"/>
    </row>
    <row r="351" spans="5:34" s="225" customFormat="1" ht="14.5"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  <c r="AA351" s="224"/>
      <c r="AB351" s="224"/>
      <c r="AC351" s="224"/>
      <c r="AD351" s="224"/>
      <c r="AE351" s="224"/>
      <c r="AF351" s="224"/>
      <c r="AG351" s="224"/>
      <c r="AH351" s="224"/>
    </row>
    <row r="352" spans="5:34" s="225" customFormat="1" ht="14.5"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  <c r="AA352" s="224"/>
      <c r="AB352" s="224"/>
      <c r="AC352" s="224"/>
      <c r="AD352" s="224"/>
      <c r="AE352" s="224"/>
      <c r="AF352" s="224"/>
      <c r="AG352" s="224"/>
      <c r="AH352" s="224"/>
    </row>
    <row r="353" spans="5:34" s="225" customFormat="1" ht="14.5"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  <c r="AA353" s="224"/>
      <c r="AB353" s="224"/>
      <c r="AC353" s="224"/>
      <c r="AD353" s="224"/>
      <c r="AE353" s="224"/>
      <c r="AF353" s="224"/>
      <c r="AG353" s="224"/>
      <c r="AH353" s="224"/>
    </row>
    <row r="354" spans="5:34" s="225" customFormat="1" ht="14.5"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  <c r="AA354" s="224"/>
      <c r="AB354" s="224"/>
      <c r="AC354" s="224"/>
      <c r="AD354" s="224"/>
      <c r="AE354" s="224"/>
      <c r="AF354" s="224"/>
      <c r="AG354" s="224"/>
      <c r="AH354" s="224"/>
    </row>
    <row r="355" spans="5:34" s="225" customFormat="1" ht="14.5"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  <c r="AA355" s="224"/>
      <c r="AB355" s="224"/>
      <c r="AC355" s="224"/>
      <c r="AD355" s="224"/>
      <c r="AE355" s="224"/>
      <c r="AF355" s="224"/>
      <c r="AG355" s="224"/>
      <c r="AH355" s="224"/>
    </row>
    <row r="356" spans="5:34" s="225" customFormat="1" ht="14.5"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  <c r="X356" s="224"/>
      <c r="Y356" s="224"/>
      <c r="Z356" s="224"/>
      <c r="AA356" s="224"/>
      <c r="AB356" s="224"/>
      <c r="AC356" s="224"/>
      <c r="AD356" s="224"/>
      <c r="AE356" s="224"/>
      <c r="AF356" s="224"/>
      <c r="AG356" s="224"/>
      <c r="AH356" s="224"/>
    </row>
    <row r="357" spans="5:34" s="225" customFormat="1" ht="14.5">
      <c r="E357" s="224"/>
      <c r="F357" s="224"/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  <c r="X357" s="224"/>
      <c r="Y357" s="224"/>
      <c r="Z357" s="224"/>
      <c r="AA357" s="224"/>
      <c r="AB357" s="224"/>
      <c r="AC357" s="224"/>
      <c r="AD357" s="224"/>
      <c r="AE357" s="224"/>
      <c r="AF357" s="224"/>
      <c r="AG357" s="224"/>
      <c r="AH357" s="224"/>
    </row>
    <row r="358" spans="5:34" s="225" customFormat="1" ht="14.5">
      <c r="E358" s="224"/>
      <c r="F358" s="224"/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  <c r="X358" s="224"/>
      <c r="Y358" s="224"/>
      <c r="Z358" s="224"/>
      <c r="AA358" s="224"/>
      <c r="AB358" s="224"/>
      <c r="AC358" s="224"/>
      <c r="AD358" s="224"/>
      <c r="AE358" s="224"/>
      <c r="AF358" s="224"/>
      <c r="AG358" s="224"/>
      <c r="AH358" s="224"/>
    </row>
    <row r="359" spans="5:34" s="225" customFormat="1" ht="14.5">
      <c r="E359" s="224"/>
      <c r="F359" s="224"/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  <c r="X359" s="224"/>
      <c r="Y359" s="224"/>
      <c r="Z359" s="224"/>
      <c r="AA359" s="224"/>
      <c r="AB359" s="224"/>
      <c r="AC359" s="224"/>
      <c r="AD359" s="224"/>
      <c r="AE359" s="224"/>
      <c r="AF359" s="224"/>
      <c r="AG359" s="224"/>
      <c r="AH359" s="224"/>
    </row>
    <row r="360" spans="5:34" s="225" customFormat="1" ht="14.5">
      <c r="E360" s="224"/>
      <c r="F360" s="224"/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  <c r="X360" s="224"/>
      <c r="Y360" s="224"/>
      <c r="Z360" s="224"/>
      <c r="AA360" s="224"/>
      <c r="AB360" s="224"/>
      <c r="AC360" s="224"/>
      <c r="AD360" s="224"/>
      <c r="AE360" s="224"/>
      <c r="AF360" s="224"/>
      <c r="AG360" s="224"/>
      <c r="AH360" s="224"/>
    </row>
    <row r="361" spans="5:34" s="225" customFormat="1" ht="14.5">
      <c r="E361" s="224"/>
      <c r="F361" s="224"/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  <c r="X361" s="224"/>
      <c r="Y361" s="224"/>
      <c r="Z361" s="224"/>
      <c r="AA361" s="224"/>
      <c r="AB361" s="224"/>
      <c r="AC361" s="224"/>
      <c r="AD361" s="224"/>
      <c r="AE361" s="224"/>
      <c r="AF361" s="224"/>
      <c r="AG361" s="224"/>
      <c r="AH361" s="224"/>
    </row>
    <row r="362" spans="5:34" s="225" customFormat="1" ht="14.5"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  <c r="X362" s="224"/>
      <c r="Y362" s="224"/>
      <c r="Z362" s="224"/>
      <c r="AA362" s="224"/>
      <c r="AB362" s="224"/>
      <c r="AC362" s="224"/>
      <c r="AD362" s="224"/>
      <c r="AE362" s="224"/>
      <c r="AF362" s="224"/>
      <c r="AG362" s="224"/>
      <c r="AH362" s="224"/>
    </row>
    <row r="363" spans="5:34" s="225" customFormat="1" ht="14.5">
      <c r="E363" s="224"/>
      <c r="F363" s="224"/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  <c r="X363" s="224"/>
      <c r="Y363" s="224"/>
      <c r="Z363" s="224"/>
      <c r="AA363" s="224"/>
      <c r="AB363" s="224"/>
      <c r="AC363" s="224"/>
      <c r="AD363" s="224"/>
      <c r="AE363" s="224"/>
      <c r="AF363" s="224"/>
      <c r="AG363" s="224"/>
      <c r="AH363" s="224"/>
    </row>
    <row r="364" spans="5:34" s="225" customFormat="1" ht="14.5">
      <c r="E364" s="224"/>
      <c r="F364" s="224"/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  <c r="X364" s="224"/>
      <c r="Y364" s="224"/>
      <c r="Z364" s="224"/>
      <c r="AA364" s="224"/>
      <c r="AB364" s="224"/>
      <c r="AC364" s="224"/>
      <c r="AD364" s="224"/>
      <c r="AE364" s="224"/>
      <c r="AF364" s="224"/>
      <c r="AG364" s="224"/>
      <c r="AH364" s="224"/>
    </row>
    <row r="365" spans="5:34" s="225" customFormat="1" ht="14.5">
      <c r="E365" s="224"/>
      <c r="F365" s="224"/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  <c r="X365" s="224"/>
      <c r="Y365" s="224"/>
      <c r="Z365" s="224"/>
      <c r="AA365" s="224"/>
      <c r="AB365" s="224"/>
      <c r="AC365" s="224"/>
      <c r="AD365" s="224"/>
      <c r="AE365" s="224"/>
      <c r="AF365" s="224"/>
      <c r="AG365" s="224"/>
      <c r="AH365" s="224"/>
    </row>
    <row r="366" spans="5:34" s="225" customFormat="1" ht="14.5">
      <c r="E366" s="224"/>
      <c r="F366" s="224"/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  <c r="X366" s="224"/>
      <c r="Y366" s="224"/>
      <c r="Z366" s="224"/>
      <c r="AA366" s="224"/>
      <c r="AB366" s="224"/>
      <c r="AC366" s="224"/>
      <c r="AD366" s="224"/>
      <c r="AE366" s="224"/>
      <c r="AF366" s="224"/>
      <c r="AG366" s="224"/>
      <c r="AH366" s="224"/>
    </row>
    <row r="367" spans="5:34" s="225" customFormat="1" ht="14.5">
      <c r="E367" s="224"/>
      <c r="F367" s="224"/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  <c r="X367" s="224"/>
      <c r="Y367" s="224"/>
      <c r="Z367" s="224"/>
      <c r="AA367" s="224"/>
      <c r="AB367" s="224"/>
      <c r="AC367" s="224"/>
      <c r="AD367" s="224"/>
      <c r="AE367" s="224"/>
      <c r="AF367" s="224"/>
      <c r="AG367" s="224"/>
      <c r="AH367" s="224"/>
    </row>
    <row r="368" spans="5:34" s="225" customFormat="1" ht="14.5"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  <c r="X368" s="224"/>
      <c r="Y368" s="224"/>
      <c r="Z368" s="224"/>
      <c r="AA368" s="224"/>
      <c r="AB368" s="224"/>
      <c r="AC368" s="224"/>
      <c r="AD368" s="224"/>
      <c r="AE368" s="224"/>
      <c r="AF368" s="224"/>
      <c r="AG368" s="224"/>
      <c r="AH368" s="224"/>
    </row>
    <row r="369" spans="5:34" s="225" customFormat="1" ht="14.5"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  <c r="X369" s="224"/>
      <c r="Y369" s="224"/>
      <c r="Z369" s="224"/>
      <c r="AA369" s="224"/>
      <c r="AB369" s="224"/>
      <c r="AC369" s="224"/>
      <c r="AD369" s="224"/>
      <c r="AE369" s="224"/>
      <c r="AF369" s="224"/>
      <c r="AG369" s="224"/>
      <c r="AH369" s="224"/>
    </row>
    <row r="370" spans="5:34" s="225" customFormat="1" ht="14.5"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  <c r="AA370" s="224"/>
      <c r="AB370" s="224"/>
      <c r="AC370" s="224"/>
      <c r="AD370" s="224"/>
      <c r="AE370" s="224"/>
      <c r="AF370" s="224"/>
      <c r="AG370" s="224"/>
      <c r="AH370" s="224"/>
    </row>
    <row r="371" spans="5:34" s="225" customFormat="1" ht="14.5">
      <c r="E371" s="224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  <c r="AA371" s="224"/>
      <c r="AB371" s="224"/>
      <c r="AC371" s="224"/>
      <c r="AD371" s="224"/>
      <c r="AE371" s="224"/>
      <c r="AF371" s="224"/>
      <c r="AG371" s="224"/>
      <c r="AH371" s="224"/>
    </row>
    <row r="372" spans="5:34" s="225" customFormat="1" ht="14.5">
      <c r="E372" s="224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  <c r="AA372" s="224"/>
      <c r="AB372" s="224"/>
      <c r="AC372" s="224"/>
      <c r="AD372" s="224"/>
      <c r="AE372" s="224"/>
      <c r="AF372" s="224"/>
      <c r="AG372" s="224"/>
      <c r="AH372" s="224"/>
    </row>
    <row r="373" spans="5:34" s="225" customFormat="1" ht="14.5"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  <c r="AA373" s="224"/>
      <c r="AB373" s="224"/>
      <c r="AC373" s="224"/>
      <c r="AD373" s="224"/>
      <c r="AE373" s="224"/>
      <c r="AF373" s="224"/>
      <c r="AG373" s="224"/>
      <c r="AH373" s="224"/>
    </row>
    <row r="374" spans="5:34" s="225" customFormat="1" ht="14.5"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  <c r="AA374" s="224"/>
      <c r="AB374" s="224"/>
      <c r="AC374" s="224"/>
      <c r="AD374" s="224"/>
      <c r="AE374" s="224"/>
      <c r="AF374" s="224"/>
      <c r="AG374" s="224"/>
      <c r="AH374" s="224"/>
    </row>
    <row r="375" spans="5:34" s="225" customFormat="1" ht="14.5">
      <c r="E375" s="224"/>
      <c r="F375" s="224"/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  <c r="X375" s="224"/>
      <c r="Y375" s="224"/>
      <c r="Z375" s="224"/>
      <c r="AA375" s="224"/>
      <c r="AB375" s="224"/>
      <c r="AC375" s="224"/>
      <c r="AD375" s="224"/>
      <c r="AE375" s="224"/>
      <c r="AF375" s="224"/>
      <c r="AG375" s="224"/>
      <c r="AH375" s="224"/>
    </row>
    <row r="376" spans="5:34" s="225" customFormat="1" ht="14.5">
      <c r="E376" s="224"/>
      <c r="F376" s="224"/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  <c r="X376" s="224"/>
      <c r="Y376" s="224"/>
      <c r="Z376" s="224"/>
      <c r="AA376" s="224"/>
      <c r="AB376" s="224"/>
      <c r="AC376" s="224"/>
      <c r="AD376" s="224"/>
      <c r="AE376" s="224"/>
      <c r="AF376" s="224"/>
      <c r="AG376" s="224"/>
      <c r="AH376" s="224"/>
    </row>
    <row r="377" spans="5:34" s="225" customFormat="1" ht="14.5"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  <c r="AA377" s="224"/>
      <c r="AB377" s="224"/>
      <c r="AC377" s="224"/>
      <c r="AD377" s="224"/>
      <c r="AE377" s="224"/>
      <c r="AF377" s="224"/>
      <c r="AG377" s="224"/>
      <c r="AH377" s="224"/>
    </row>
    <row r="378" spans="5:34" s="225" customFormat="1" ht="14.5">
      <c r="E378" s="224"/>
      <c r="F378" s="224"/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  <c r="X378" s="224"/>
      <c r="Y378" s="224"/>
      <c r="Z378" s="224"/>
      <c r="AA378" s="224"/>
      <c r="AB378" s="224"/>
      <c r="AC378" s="224"/>
      <c r="AD378" s="224"/>
      <c r="AE378" s="224"/>
      <c r="AF378" s="224"/>
      <c r="AG378" s="224"/>
      <c r="AH378" s="224"/>
    </row>
    <row r="379" spans="5:34" s="225" customFormat="1" ht="14.5">
      <c r="E379" s="224"/>
      <c r="F379" s="224"/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  <c r="X379" s="224"/>
      <c r="Y379" s="224"/>
      <c r="Z379" s="224"/>
      <c r="AA379" s="224"/>
      <c r="AB379" s="224"/>
      <c r="AC379" s="224"/>
      <c r="AD379" s="224"/>
      <c r="AE379" s="224"/>
      <c r="AF379" s="224"/>
      <c r="AG379" s="224"/>
      <c r="AH379" s="224"/>
    </row>
    <row r="380" spans="5:34" s="225" customFormat="1" ht="14.5">
      <c r="E380" s="224"/>
      <c r="F380" s="224"/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  <c r="AB380" s="224"/>
      <c r="AC380" s="224"/>
      <c r="AD380" s="224"/>
      <c r="AE380" s="224"/>
      <c r="AF380" s="224"/>
      <c r="AG380" s="224"/>
      <c r="AH380" s="224"/>
    </row>
    <row r="381" spans="5:34" s="225" customFormat="1" ht="14.5">
      <c r="E381" s="224"/>
      <c r="F381" s="224"/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  <c r="X381" s="224"/>
      <c r="Y381" s="224"/>
      <c r="Z381" s="224"/>
      <c r="AA381" s="224"/>
      <c r="AB381" s="224"/>
      <c r="AC381" s="224"/>
      <c r="AD381" s="224"/>
      <c r="AE381" s="224"/>
      <c r="AF381" s="224"/>
      <c r="AG381" s="224"/>
      <c r="AH381" s="224"/>
    </row>
    <row r="382" spans="5:34" s="225" customFormat="1" ht="14.5">
      <c r="E382" s="224"/>
      <c r="F382" s="224"/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  <c r="X382" s="224"/>
      <c r="Y382" s="224"/>
      <c r="Z382" s="224"/>
      <c r="AA382" s="224"/>
      <c r="AB382" s="224"/>
      <c r="AC382" s="224"/>
      <c r="AD382" s="224"/>
      <c r="AE382" s="224"/>
      <c r="AF382" s="224"/>
      <c r="AG382" s="224"/>
      <c r="AH382" s="224"/>
    </row>
    <row r="383" spans="5:34" s="225" customFormat="1" ht="14.5">
      <c r="E383" s="224"/>
      <c r="F383" s="224"/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  <c r="X383" s="224"/>
      <c r="Y383" s="224"/>
      <c r="Z383" s="224"/>
      <c r="AA383" s="224"/>
      <c r="AB383" s="224"/>
      <c r="AC383" s="224"/>
      <c r="AD383" s="224"/>
      <c r="AE383" s="224"/>
      <c r="AF383" s="224"/>
      <c r="AG383" s="224"/>
      <c r="AH383" s="224"/>
    </row>
    <row r="384" spans="5:34" s="225" customFormat="1" ht="14.5">
      <c r="E384" s="224"/>
      <c r="F384" s="224"/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  <c r="AA384" s="224"/>
      <c r="AB384" s="224"/>
      <c r="AC384" s="224"/>
      <c r="AD384" s="224"/>
      <c r="AE384" s="224"/>
      <c r="AF384" s="224"/>
      <c r="AG384" s="224"/>
      <c r="AH384" s="224"/>
    </row>
    <row r="385" spans="5:34" s="225" customFormat="1" ht="14.5">
      <c r="E385" s="224"/>
      <c r="F385" s="224"/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  <c r="X385" s="224"/>
      <c r="Y385" s="224"/>
      <c r="Z385" s="224"/>
      <c r="AA385" s="224"/>
      <c r="AB385" s="224"/>
      <c r="AC385" s="224"/>
      <c r="AD385" s="224"/>
      <c r="AE385" s="224"/>
      <c r="AF385" s="224"/>
      <c r="AG385" s="224"/>
      <c r="AH385" s="224"/>
    </row>
    <row r="386" spans="5:34" s="225" customFormat="1" ht="14.5">
      <c r="E386" s="224"/>
      <c r="F386" s="224"/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  <c r="X386" s="224"/>
      <c r="Y386" s="224"/>
      <c r="Z386" s="224"/>
      <c r="AA386" s="224"/>
      <c r="AB386" s="224"/>
      <c r="AC386" s="224"/>
      <c r="AD386" s="224"/>
      <c r="AE386" s="224"/>
      <c r="AF386" s="224"/>
      <c r="AG386" s="224"/>
      <c r="AH386" s="224"/>
    </row>
    <row r="387" spans="5:34" s="225" customFormat="1" ht="14.5">
      <c r="E387" s="224"/>
      <c r="F387" s="224"/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  <c r="X387" s="224"/>
      <c r="Y387" s="224"/>
      <c r="Z387" s="224"/>
      <c r="AA387" s="224"/>
      <c r="AB387" s="224"/>
      <c r="AC387" s="224"/>
      <c r="AD387" s="224"/>
      <c r="AE387" s="224"/>
      <c r="AF387" s="224"/>
      <c r="AG387" s="224"/>
      <c r="AH387" s="224"/>
    </row>
    <row r="388" spans="5:34" s="225" customFormat="1" ht="14.5"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  <c r="AA388" s="224"/>
      <c r="AB388" s="224"/>
      <c r="AC388" s="224"/>
      <c r="AD388" s="224"/>
      <c r="AE388" s="224"/>
      <c r="AF388" s="224"/>
      <c r="AG388" s="224"/>
      <c r="AH388" s="224"/>
    </row>
    <row r="389" spans="5:34" s="225" customFormat="1" ht="14.5"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  <c r="X389" s="224"/>
      <c r="Y389" s="224"/>
      <c r="Z389" s="224"/>
      <c r="AA389" s="224"/>
      <c r="AB389" s="224"/>
      <c r="AC389" s="224"/>
      <c r="AD389" s="224"/>
      <c r="AE389" s="224"/>
      <c r="AF389" s="224"/>
      <c r="AG389" s="224"/>
      <c r="AH389" s="224"/>
    </row>
    <row r="390" spans="5:34" s="225" customFormat="1" ht="14.5"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  <c r="X390" s="224"/>
      <c r="Y390" s="224"/>
      <c r="Z390" s="224"/>
      <c r="AA390" s="224"/>
      <c r="AB390" s="224"/>
      <c r="AC390" s="224"/>
      <c r="AD390" s="224"/>
      <c r="AE390" s="224"/>
      <c r="AF390" s="224"/>
      <c r="AG390" s="224"/>
      <c r="AH390" s="224"/>
    </row>
    <row r="391" spans="5:34" s="225" customFormat="1" ht="14.5"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  <c r="X391" s="224"/>
      <c r="Y391" s="224"/>
      <c r="Z391" s="224"/>
      <c r="AA391" s="224"/>
      <c r="AB391" s="224"/>
      <c r="AC391" s="224"/>
      <c r="AD391" s="224"/>
      <c r="AE391" s="224"/>
      <c r="AF391" s="224"/>
      <c r="AG391" s="224"/>
      <c r="AH391" s="224"/>
    </row>
    <row r="392" spans="5:34" s="225" customFormat="1" ht="14.5"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  <c r="X392" s="224"/>
      <c r="Y392" s="224"/>
      <c r="Z392" s="224"/>
      <c r="AA392" s="224"/>
      <c r="AB392" s="224"/>
      <c r="AC392" s="224"/>
      <c r="AD392" s="224"/>
      <c r="AE392" s="224"/>
      <c r="AF392" s="224"/>
      <c r="AG392" s="224"/>
      <c r="AH392" s="224"/>
    </row>
    <row r="393" spans="5:34" s="225" customFormat="1" ht="14.5"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  <c r="X393" s="224"/>
      <c r="Y393" s="224"/>
      <c r="Z393" s="224"/>
      <c r="AA393" s="224"/>
      <c r="AB393" s="224"/>
      <c r="AC393" s="224"/>
      <c r="AD393" s="224"/>
      <c r="AE393" s="224"/>
      <c r="AF393" s="224"/>
      <c r="AG393" s="224"/>
      <c r="AH393" s="224"/>
    </row>
    <row r="394" spans="5:34" s="225" customFormat="1" ht="14.5">
      <c r="E394" s="224"/>
      <c r="F394" s="224"/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  <c r="X394" s="224"/>
      <c r="Y394" s="224"/>
      <c r="Z394" s="224"/>
      <c r="AA394" s="224"/>
      <c r="AB394" s="224"/>
      <c r="AC394" s="224"/>
      <c r="AD394" s="224"/>
      <c r="AE394" s="224"/>
      <c r="AF394" s="224"/>
      <c r="AG394" s="224"/>
      <c r="AH394" s="224"/>
    </row>
    <row r="395" spans="5:34" s="225" customFormat="1" ht="14.5"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  <c r="X395" s="224"/>
      <c r="Y395" s="224"/>
      <c r="Z395" s="224"/>
      <c r="AA395" s="224"/>
      <c r="AB395" s="224"/>
      <c r="AC395" s="224"/>
      <c r="AD395" s="224"/>
      <c r="AE395" s="224"/>
      <c r="AF395" s="224"/>
      <c r="AG395" s="224"/>
      <c r="AH395" s="224"/>
    </row>
    <row r="396" spans="5:34" s="225" customFormat="1" ht="14.5"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  <c r="X396" s="224"/>
      <c r="Y396" s="224"/>
      <c r="Z396" s="224"/>
      <c r="AA396" s="224"/>
      <c r="AB396" s="224"/>
      <c r="AC396" s="224"/>
      <c r="AD396" s="224"/>
      <c r="AE396" s="224"/>
      <c r="AF396" s="224"/>
      <c r="AG396" s="224"/>
      <c r="AH396" s="224"/>
    </row>
    <row r="397" spans="5:34" s="225" customFormat="1" ht="14.5"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  <c r="X397" s="224"/>
      <c r="Y397" s="224"/>
      <c r="Z397" s="224"/>
      <c r="AA397" s="224"/>
      <c r="AB397" s="224"/>
      <c r="AC397" s="224"/>
      <c r="AD397" s="224"/>
      <c r="AE397" s="224"/>
      <c r="AF397" s="224"/>
      <c r="AG397" s="224"/>
      <c r="AH397" s="224"/>
    </row>
    <row r="398" spans="5:34" s="225" customFormat="1" ht="14.5"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  <c r="X398" s="224"/>
      <c r="Y398" s="224"/>
      <c r="Z398" s="224"/>
      <c r="AA398" s="224"/>
      <c r="AB398" s="224"/>
      <c r="AC398" s="224"/>
      <c r="AD398" s="224"/>
      <c r="AE398" s="224"/>
      <c r="AF398" s="224"/>
      <c r="AG398" s="224"/>
      <c r="AH398" s="224"/>
    </row>
    <row r="399" spans="5:34" s="225" customFormat="1" ht="14.5"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  <c r="X399" s="224"/>
      <c r="Y399" s="224"/>
      <c r="Z399" s="224"/>
      <c r="AA399" s="224"/>
      <c r="AB399" s="224"/>
      <c r="AC399" s="224"/>
      <c r="AD399" s="224"/>
      <c r="AE399" s="224"/>
      <c r="AF399" s="224"/>
      <c r="AG399" s="224"/>
      <c r="AH399" s="224"/>
    </row>
    <row r="400" spans="5:34" s="225" customFormat="1" ht="14.5"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  <c r="X400" s="224"/>
      <c r="Y400" s="224"/>
      <c r="Z400" s="224"/>
      <c r="AA400" s="224"/>
      <c r="AB400" s="224"/>
      <c r="AC400" s="224"/>
      <c r="AD400" s="224"/>
      <c r="AE400" s="224"/>
      <c r="AF400" s="224"/>
      <c r="AG400" s="224"/>
      <c r="AH400" s="224"/>
    </row>
    <row r="401" spans="5:34" s="225" customFormat="1" ht="14.5"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  <c r="X401" s="224"/>
      <c r="Y401" s="224"/>
      <c r="Z401" s="224"/>
      <c r="AA401" s="224"/>
      <c r="AB401" s="224"/>
      <c r="AC401" s="224"/>
      <c r="AD401" s="224"/>
      <c r="AE401" s="224"/>
      <c r="AF401" s="224"/>
      <c r="AG401" s="224"/>
      <c r="AH401" s="224"/>
    </row>
    <row r="402" spans="5:34" s="225" customFormat="1" ht="14.5"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  <c r="X402" s="224"/>
      <c r="Y402" s="224"/>
      <c r="Z402" s="224"/>
      <c r="AA402" s="224"/>
      <c r="AB402" s="224"/>
      <c r="AC402" s="224"/>
      <c r="AD402" s="224"/>
      <c r="AE402" s="224"/>
      <c r="AF402" s="224"/>
      <c r="AG402" s="224"/>
      <c r="AH402" s="224"/>
    </row>
    <row r="403" spans="5:34" s="225" customFormat="1" ht="14.5"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  <c r="X403" s="224"/>
      <c r="Y403" s="224"/>
      <c r="Z403" s="224"/>
      <c r="AA403" s="224"/>
      <c r="AB403" s="224"/>
      <c r="AC403" s="224"/>
      <c r="AD403" s="224"/>
      <c r="AE403" s="224"/>
      <c r="AF403" s="224"/>
      <c r="AG403" s="224"/>
      <c r="AH403" s="224"/>
    </row>
    <row r="404" spans="5:34" s="225" customFormat="1" ht="14.5"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  <c r="AA404" s="224"/>
      <c r="AB404" s="224"/>
      <c r="AC404" s="224"/>
      <c r="AD404" s="224"/>
      <c r="AE404" s="224"/>
      <c r="AF404" s="224"/>
      <c r="AG404" s="224"/>
      <c r="AH404" s="224"/>
    </row>
    <row r="405" spans="5:34" s="225" customFormat="1" ht="14.5"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  <c r="X405" s="224"/>
      <c r="Y405" s="224"/>
      <c r="Z405" s="224"/>
      <c r="AA405" s="224"/>
      <c r="AB405" s="224"/>
      <c r="AC405" s="224"/>
      <c r="AD405" s="224"/>
      <c r="AE405" s="224"/>
      <c r="AF405" s="224"/>
      <c r="AG405" s="224"/>
      <c r="AH405" s="224"/>
    </row>
    <row r="406" spans="5:34" s="225" customFormat="1" ht="14.5">
      <c r="E406" s="224"/>
      <c r="F406" s="224"/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  <c r="X406" s="224"/>
      <c r="Y406" s="224"/>
      <c r="Z406" s="224"/>
      <c r="AA406" s="224"/>
      <c r="AB406" s="224"/>
      <c r="AC406" s="224"/>
      <c r="AD406" s="224"/>
      <c r="AE406" s="224"/>
      <c r="AF406" s="224"/>
      <c r="AG406" s="224"/>
      <c r="AH406" s="224"/>
    </row>
    <row r="407" spans="5:34" s="225" customFormat="1" ht="14.5"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  <c r="X407" s="224"/>
      <c r="Y407" s="224"/>
      <c r="Z407" s="224"/>
      <c r="AA407" s="224"/>
      <c r="AB407" s="224"/>
      <c r="AC407" s="224"/>
      <c r="AD407" s="224"/>
      <c r="AE407" s="224"/>
      <c r="AF407" s="224"/>
      <c r="AG407" s="224"/>
      <c r="AH407" s="224"/>
    </row>
    <row r="408" spans="5:34" s="225" customFormat="1" ht="14.5"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  <c r="X408" s="224"/>
      <c r="Y408" s="224"/>
      <c r="Z408" s="224"/>
      <c r="AA408" s="224"/>
      <c r="AB408" s="224"/>
      <c r="AC408" s="224"/>
      <c r="AD408" s="224"/>
      <c r="AE408" s="224"/>
      <c r="AF408" s="224"/>
      <c r="AG408" s="224"/>
      <c r="AH408" s="224"/>
    </row>
    <row r="409" spans="5:34" s="225" customFormat="1" ht="14.5">
      <c r="E409" s="224"/>
      <c r="F409" s="224"/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  <c r="X409" s="224"/>
      <c r="Y409" s="224"/>
      <c r="Z409" s="224"/>
      <c r="AA409" s="224"/>
      <c r="AB409" s="224"/>
      <c r="AC409" s="224"/>
      <c r="AD409" s="224"/>
      <c r="AE409" s="224"/>
      <c r="AF409" s="224"/>
      <c r="AG409" s="224"/>
      <c r="AH409" s="224"/>
    </row>
    <row r="410" spans="5:34" s="225" customFormat="1" ht="14.5">
      <c r="E410" s="224"/>
      <c r="F410" s="224"/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  <c r="X410" s="224"/>
      <c r="Y410" s="224"/>
      <c r="Z410" s="224"/>
      <c r="AA410" s="224"/>
      <c r="AB410" s="224"/>
      <c r="AC410" s="224"/>
      <c r="AD410" s="224"/>
      <c r="AE410" s="224"/>
      <c r="AF410" s="224"/>
      <c r="AG410" s="224"/>
      <c r="AH410" s="224"/>
    </row>
  </sheetData>
  <pageMargins left="0" right="0" top="0.25" bottom="0.2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49</Value>
      <Value>46</Value>
      <Value>27</Value>
      <Value>6</Value>
      <Value>4</Value>
      <Value>3</Value>
      <Value>51</Value>
    </TaxCatchAll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Denmark-1200</TermName>
          <TermId xmlns="http://schemas.microsoft.com/office/infopath/2007/PartnerControls">659a1518-a057-49e4-87e3-a15fb5fd11de</TermId>
        </TermInfo>
      </Terms>
    </ga975397408f43e4b84ec8e5a598e523>
    <TaxKeywordTaxHTField xmlns="fb18954a-750b-4fa6-80c7-3fc14b6b0b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USAID</TermName>
          <TermId xmlns="http://schemas.microsoft.com/office/infopath/2007/PartnerControls">378ede30-814c-4a18-a968-62fbed9dc733</TermId>
        </TermInfo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11111111-1111-1111-1111-111111111111</TermId>
        </TermInfo>
        <TermInfo xmlns="http://schemas.microsoft.com/office/infopath/2007/PartnerControls">
          <TermName xmlns="http://schemas.microsoft.com/office/infopath/2007/PartnerControls">supply chains</TermName>
          <TermId xmlns="http://schemas.microsoft.com/office/infopath/2007/PartnerControls">74160f68-8c72-4220-971c-508a644a9e6e</TermId>
        </TermInfo>
      </Terms>
    </TaxKeywordTaxHTField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62fe7219-0ec3-42ac-964d-70ae5d8291bb</TermId>
        </TermInfo>
      </Terms>
    </h6a71f3e574e4344bc34f3fc9dd20054>
    <de992b10e88b48ea9d270ce16d447f63 xmlns="fb18954a-750b-4fa6-80c7-3fc14b6b0b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SCSC</TermName>
          <TermId xmlns="http://schemas.microsoft.com/office/infopath/2007/PartnerControls">5dc9f0c9-c96c-422e-9ee1-d5dffb304b9b</TermId>
        </TermInfo>
      </Terms>
    </de992b10e88b48ea9d270ce16d447f63>
    <FolderLabel xmlns="17ab6ba0-f81d-460e-86bc-ed7cfb3b45b2" xsi:nil="true"/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dc99a7289f6a4b038f966718feb86893 xmlns="fb18954a-750b-4fa6-80c7-3fc14b6b0b49">
      <Terms xmlns="http://schemas.microsoft.com/office/infopath/2007/PartnerControls"/>
    </dc99a7289f6a4b038f966718feb86893>
    <WrittenBy xmlns="ca283e0b-db31-4043-a2ef-b80661bf084a">
      <UserInfo>
        <DisplayName/>
        <AccountId xsi:nil="true"/>
        <AccountType/>
      </UserInfo>
    </WrittenBy>
    <j169e817e0ee4eb8974e6fc4a2762909 xmlns="ca283e0b-db31-4043-a2ef-b80661bf084a">
      <Terms xmlns="http://schemas.microsoft.com/office/infopath/2007/PartnerControls"/>
    </j169e817e0ee4eb8974e6fc4a2762909>
    <SemaphoreItemMetadata xmlns="fb18954a-750b-4fa6-80c7-3fc14b6b0b49" xsi:nil="true"/>
    <j048a4f9aaad4a8990a1d5e5f53cb451 xmlns="ca283e0b-db31-4043-a2ef-b80661bf084a">
      <Terms xmlns="http://schemas.microsoft.com/office/infopath/2007/PartnerControls"/>
    </j048a4f9aaad4a8990a1d5e5f53cb451>
  </documentManagement>
</p:properties>
</file>

<file path=customXml/item3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ABDC17A7041BF4F9E217F88BCE80533" ma:contentTypeVersion="48" ma:contentTypeDescription="Create a new document." ma:contentTypeScope="" ma:versionID="9aa13819be9b46829a5fad2767aae07f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fb18954a-750b-4fa6-80c7-3fc14b6b0b49" xmlns:ns5="17ab6ba0-f81d-460e-86bc-ed7cfb3b45b2" xmlns:ns6="http://schemas.microsoft.com/sharepoint/v4" targetNamespace="http://schemas.microsoft.com/office/2006/metadata/properties" ma:root="true" ma:fieldsID="9ae9adccf693772fded71a232189f842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fb18954a-750b-4fa6-80c7-3fc14b6b0b49"/>
    <xsd:import namespace="17ab6ba0-f81d-460e-86bc-ed7cfb3b45b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5:MediaServiceMetadata" minOccurs="0"/>
                <xsd:element ref="ns5:MediaServiceFastMetadata" minOccurs="0"/>
                <xsd:element ref="ns4:de992b10e88b48ea9d270ce16d447f63" minOccurs="0"/>
                <xsd:element ref="ns4:dc99a7289f6a4b038f966718feb86893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FolderLabel" minOccurs="0"/>
                <xsd:element ref="ns4:SharedWithUsers" minOccurs="0"/>
                <xsd:element ref="ns4:SharedWithDetails" minOccurs="0"/>
                <xsd:element ref="ns6:IconOverlay" minOccurs="0"/>
                <xsd:element ref="ns1:_vti_ItemDeclaredRecord" minOccurs="0"/>
                <xsd:element ref="ns4:TaxKeywordTaxHTField" minOccurs="0"/>
                <xsd:element ref="ns1:_vti_ItemHoldRecordStatus" minOccurs="0"/>
                <xsd:element ref="ns4:SemaphoreItemMetadata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4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5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5;#Denmark-1200|659a1518-a057-49e4-87e3-a15fb5fd11de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79d4fa2-2010-40b5-b20b-d41f58616a4b}" ma:internalName="TaxCatchAllLabel" ma:readOnly="true" ma:showField="CatchAllDataLabel" ma:web="fb18954a-750b-4fa6-80c7-3fc14b6b0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79d4fa2-2010-40b5-b20b-d41f58616a4b}" ma:internalName="TaxCatchAll" ma:showField="CatchAllData" ma:web="fb18954a-750b-4fa6-80c7-3fc14b6b0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8954a-750b-4fa6-80c7-3fc14b6b0b49" elementFormDefault="qualified">
    <xsd:import namespace="http://schemas.microsoft.com/office/2006/documentManagement/types"/>
    <xsd:import namespace="http://schemas.microsoft.com/office/infopath/2007/PartnerControls"/>
    <xsd:element name="de992b10e88b48ea9d270ce16d447f63" ma:index="34" nillable="true" ma:taxonomy="true" ma:internalName="de992b10e88b48ea9d270ce16d447f63" ma:taxonomyFieldName="SD_CentreUnit" ma:displayName="SD Centre and Unit" ma:fieldId="{de992b10-e88b-48ea-9d27-0ce16d447f63}" ma:taxonomyMulti="true" ma:sspId="73f51738-d318-4883-9d64-4f0bd0ccc55e" ma:termSetId="9b9b5c14-9059-428d-835b-a04b15d06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99a7289f6a4b038f966718feb86893" ma:index="36" nillable="true" ma:taxonomy="true" ma:internalName="dc99a7289f6a4b038f966718feb86893" ma:taxonomyFieldName="SD_Year" ma:displayName="SD Year" ma:fieldId="{dc99a728-9f6a-4b03-8f96-6718feb86893}" ma:sspId="73f51738-d318-4883-9d64-4f0bd0ccc55e" ma:termSetId="284a576a-e760-4b0f-8d13-3de09bdce9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50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emaphoreItemMetadata" ma:index="52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b6ba0-f81d-460e-86bc-ed7cfb3b4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olderLabel" ma:index="45" nillable="true" ma:displayName="FolderLabel" ma:internalName="FolderLabel">
      <xsd:simpleType>
        <xsd:restriction base="dms:Text"/>
      </xsd:simpleType>
    </xsd:element>
    <xsd:element name="MediaLengthInSeconds" ma:index="5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31B432D-42B5-4A03-8C37-BE2D12AD4D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B80C238-80E1-45FE-A09C-63ECBADE41EE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fb18954a-750b-4fa6-80c7-3fc14b6b0b49"/>
    <ds:schemaRef ds:uri="http://schemas.microsoft.com/sharepoint/v4"/>
    <ds:schemaRef ds:uri="17ab6ba0-f81d-460e-86bc-ed7cfb3b45b2"/>
    <ds:schemaRef ds:uri="http://schemas.microsoft.com/sharepoint.v3"/>
  </ds:schemaRefs>
</ds:datastoreItem>
</file>

<file path=customXml/itemProps3.xml><?xml version="1.0" encoding="utf-8"?>
<ds:datastoreItem xmlns:ds="http://schemas.openxmlformats.org/officeDocument/2006/customXml" ds:itemID="{95A68D7A-95D8-4CA7-A689-F783CEAD39F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C98251A-AC12-4D13-BCAA-D5ECA38C909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0DB74C6-2AE9-4D8B-A92A-FF1C7C631081}"/>
</file>

<file path=customXml/itemProps6.xml><?xml version="1.0" encoding="utf-8"?>
<ds:datastoreItem xmlns:ds="http://schemas.openxmlformats.org/officeDocument/2006/customXml" ds:itemID="{D49A2DB9-9D05-4F32-AAB8-AE4BD56715B9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ReadMe</vt:lpstr>
      <vt:lpstr>Assessment</vt:lpstr>
      <vt:lpstr>DB1</vt:lpstr>
      <vt:lpstr>DB2</vt:lpstr>
      <vt:lpstr>DB3</vt:lpstr>
      <vt:lpstr>DB4</vt:lpstr>
      <vt:lpstr>DB5</vt:lpstr>
      <vt:lpstr>DB6</vt:lpstr>
      <vt:lpstr>ALL Interventions</vt:lpstr>
      <vt:lpstr>EVALUATE Interventions</vt:lpstr>
      <vt:lpstr>PRIORITY Interventions</vt:lpstr>
      <vt:lpstr>DataTables</vt:lpstr>
      <vt:lpstr>DropDowns</vt:lpstr>
      <vt:lpstr>Assessment!policies</vt:lpstr>
      <vt:lpstr>Assessment!Print_Area</vt:lpstr>
    </vt:vector>
  </TitlesOfParts>
  <Company>John Snow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Diagnostic Dashboard: Human Resource Capacity Development for Public Health Supply Chain Management Assessment</dc:title>
  <dc:subject>human resources for public health supply chains</dc:subject>
  <dc:creator>USAID | DELIVER PROJECT</dc:creator>
  <cp:keywords>USAID, supply chains, human resources, public health</cp:keywords>
  <cp:lastModifiedBy>Alexis Strader</cp:lastModifiedBy>
  <cp:lastPrinted>2019-11-12T09:46:23Z</cp:lastPrinted>
  <dcterms:created xsi:type="dcterms:W3CDTF">2011-09-08T18:21:52Z</dcterms:created>
  <dcterms:modified xsi:type="dcterms:W3CDTF">2021-04-29T14:24:45Z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0x0101009BA85F8052A6DA4FA3E31FF9F74C6970006ABDC17A7041BF4F9E217F88BCE80533</vt:lpwstr>
  </property>
  <property fmtid="{D5CDD505-2E9C-101B-9397-08002B2CF9AE}" pid="3" name="TaxKeyword">
    <vt:lpwstr>27;#USAID|378ede30-814c-4a18-a968-62fbed9dc733;#46;#human resources|11111111-1111-1111-1111-111111111111;#51;#public health|11111111-1111-1111-1111-111111111111;#49;#supply chains|74160f68-8c72-4220-971c-508a644a9e6e</vt:lpwstr>
  </property>
  <property fmtid="{D5CDD505-2E9C-101B-9397-08002B2CF9AE}" pid="4" name="SD_CentreUnit">
    <vt:lpwstr>6;#SCSC|5dc9f0c9-c96c-422e-9ee1-d5dffb304b9b</vt:lpwstr>
  </property>
  <property fmtid="{D5CDD505-2E9C-101B-9397-08002B2CF9AE}" pid="5" name="Topic">
    <vt:lpwstr>3;#n/a|62fe7219-0ec3-42ac-964d-70ae5d8291bb</vt:lpwstr>
  </property>
  <property fmtid="{D5CDD505-2E9C-101B-9397-08002B2CF9AE}" pid="6" name="OfficeDivision">
    <vt:lpwstr>4;#Denmark-1200|659a1518-a057-49e4-87e3-a15fb5fd11de</vt:lpwstr>
  </property>
  <property fmtid="{D5CDD505-2E9C-101B-9397-08002B2CF9AE}" pid="7" name="SD_Year">
    <vt:lpwstr/>
  </property>
  <property fmtid="{D5CDD505-2E9C-101B-9397-08002B2CF9AE}" pid="8" name="DocumentType">
    <vt:lpwstr/>
  </property>
  <property fmtid="{D5CDD505-2E9C-101B-9397-08002B2CF9AE}" pid="9" name="GeographicScope">
    <vt:lpwstr/>
  </property>
  <property fmtid="{D5CDD505-2E9C-101B-9397-08002B2CF9AE}" pid="10" name="SystemDTAC">
    <vt:lpwstr/>
  </property>
  <property fmtid="{D5CDD505-2E9C-101B-9397-08002B2CF9AE}" pid="11" name="CriticalForLongTermRetention">
    <vt:lpwstr/>
  </property>
</Properties>
</file>